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L:\Finance Current\Budget\Budget 2024-25\"/>
    </mc:Choice>
  </mc:AlternateContent>
  <xr:revisionPtr revIDLastSave="0" documentId="13_ncr:1_{A4B63A97-60E9-486C-95BA-749B8685DE68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Full Budget" sheetId="1" r:id="rId1"/>
    <sheet name="PH&amp;L" sheetId="17" r:id="rId2"/>
    <sheet name="F&amp;G" sheetId="18" r:id="rId3"/>
    <sheet name="Staffing" sheetId="23" r:id="rId4"/>
    <sheet name="C&amp;C1" sheetId="19" r:id="rId5"/>
    <sheet name="C&amp;C2" sheetId="20" r:id="rId6"/>
    <sheet name="Salary breakdown" sheetId="21" r:id="rId7"/>
    <sheet name="Medium Term Forecast" sheetId="22" r:id="rId8"/>
    <sheet name="Precept Calculation" sheetId="16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9" i="1" l="1"/>
  <c r="C12" i="21"/>
  <c r="O29" i="20" l="1"/>
  <c r="Q29" i="20" s="1"/>
  <c r="P29" i="20" s="1"/>
  <c r="E8" i="1"/>
  <c r="J8" i="1"/>
  <c r="H7" i="20"/>
  <c r="G7" i="20" s="1"/>
  <c r="Q7" i="20"/>
  <c r="P7" i="20" s="1"/>
  <c r="H8" i="20"/>
  <c r="G8" i="20" s="1"/>
  <c r="Q8" i="20"/>
  <c r="P8" i="20" s="1"/>
  <c r="H9" i="20"/>
  <c r="G9" i="20" s="1"/>
  <c r="Q9" i="20"/>
  <c r="P9" i="20" s="1"/>
  <c r="B10" i="20"/>
  <c r="C10" i="20"/>
  <c r="D10" i="20"/>
  <c r="E10" i="20"/>
  <c r="F10" i="20"/>
  <c r="H10" i="20" s="1"/>
  <c r="G10" i="20" s="1"/>
  <c r="Q10" i="20"/>
  <c r="P10" i="20" s="1"/>
  <c r="G11" i="20"/>
  <c r="Q11" i="20"/>
  <c r="P11" i="20" s="1"/>
  <c r="G12" i="20"/>
  <c r="Q12" i="20"/>
  <c r="P12" i="20" s="1"/>
  <c r="H13" i="20"/>
  <c r="G13" i="20" s="1"/>
  <c r="Q13" i="20"/>
  <c r="P13" i="20" s="1"/>
  <c r="H14" i="20"/>
  <c r="G14" i="20" s="1"/>
  <c r="Q14" i="20"/>
  <c r="P14" i="20" s="1"/>
  <c r="Q15" i="20"/>
  <c r="P15" i="20" s="1"/>
  <c r="B16" i="20"/>
  <c r="C16" i="20"/>
  <c r="C18" i="1" s="1"/>
  <c r="D16" i="20"/>
  <c r="E16" i="20"/>
  <c r="F16" i="20"/>
  <c r="H15" i="20" s="1"/>
  <c r="G15" i="20" s="1"/>
  <c r="Q16" i="20"/>
  <c r="P16" i="20" s="1"/>
  <c r="H17" i="20"/>
  <c r="G17" i="20" s="1"/>
  <c r="Q17" i="20"/>
  <c r="P17" i="20" s="1"/>
  <c r="H18" i="20"/>
  <c r="G18" i="20" s="1"/>
  <c r="Q18" i="20"/>
  <c r="P18" i="20" s="1"/>
  <c r="Q19" i="20"/>
  <c r="P19" i="20" s="1"/>
  <c r="B20" i="20"/>
  <c r="C20" i="20"/>
  <c r="D20" i="20"/>
  <c r="H19" i="20" s="1"/>
  <c r="G19" i="20" s="1"/>
  <c r="E20" i="20"/>
  <c r="F20" i="20"/>
  <c r="Q20" i="20"/>
  <c r="P20" i="20" s="1"/>
  <c r="Q21" i="20"/>
  <c r="P21" i="20" s="1"/>
  <c r="Q22" i="20"/>
  <c r="P22" i="20" s="1"/>
  <c r="Q23" i="20"/>
  <c r="P23" i="20" s="1"/>
  <c r="Q24" i="20"/>
  <c r="P24" i="20" s="1"/>
  <c r="H25" i="20"/>
  <c r="G25" i="20" s="1"/>
  <c r="Q25" i="20"/>
  <c r="P25" i="20" s="1"/>
  <c r="H26" i="20"/>
  <c r="G26" i="20" s="1"/>
  <c r="Q26" i="20"/>
  <c r="P26" i="20" s="1"/>
  <c r="H27" i="20"/>
  <c r="G27" i="20" s="1"/>
  <c r="K27" i="20"/>
  <c r="L27" i="20"/>
  <c r="M27" i="20"/>
  <c r="N27" i="20"/>
  <c r="O27" i="20"/>
  <c r="P28" i="20"/>
  <c r="B29" i="20"/>
  <c r="C29" i="20"/>
  <c r="D29" i="20"/>
  <c r="E29" i="20"/>
  <c r="F29" i="20"/>
  <c r="G29" i="20"/>
  <c r="H29" i="20"/>
  <c r="H30" i="20"/>
  <c r="G30" i="20" s="1"/>
  <c r="G32" i="20"/>
  <c r="H33" i="20"/>
  <c r="G33" i="20" s="1"/>
  <c r="B34" i="20"/>
  <c r="C34" i="20"/>
  <c r="C44" i="20" s="1"/>
  <c r="D34" i="20"/>
  <c r="E34" i="20"/>
  <c r="F34" i="20"/>
  <c r="H34" i="20"/>
  <c r="G34" i="20" s="1"/>
  <c r="G35" i="20"/>
  <c r="H35" i="20"/>
  <c r="G36" i="20"/>
  <c r="H36" i="20"/>
  <c r="M36" i="20"/>
  <c r="N36" i="20"/>
  <c r="O36" i="20"/>
  <c r="H37" i="20"/>
  <c r="G37" i="20" s="1"/>
  <c r="H38" i="20"/>
  <c r="G38" i="20" s="1"/>
  <c r="P38" i="20"/>
  <c r="H39" i="20"/>
  <c r="G39" i="20" s="1"/>
  <c r="P39" i="20"/>
  <c r="P41" i="20"/>
  <c r="P42" i="20"/>
  <c r="B43" i="20"/>
  <c r="C43" i="20"/>
  <c r="D43" i="20"/>
  <c r="E43" i="20"/>
  <c r="F43" i="20"/>
  <c r="P43" i="20"/>
  <c r="B44" i="20"/>
  <c r="E44" i="20"/>
  <c r="P44" i="20"/>
  <c r="P45" i="20"/>
  <c r="P46" i="20"/>
  <c r="P47" i="20"/>
  <c r="P48" i="20"/>
  <c r="P49" i="20"/>
  <c r="P50" i="20"/>
  <c r="P51" i="20"/>
  <c r="P52" i="20"/>
  <c r="P53" i="20"/>
  <c r="P54" i="20"/>
  <c r="P56" i="20"/>
  <c r="P57" i="20"/>
  <c r="P58" i="20"/>
  <c r="H40" i="20" l="1"/>
  <c r="G40" i="20" s="1"/>
  <c r="Q27" i="20"/>
  <c r="P27" i="20" s="1"/>
  <c r="D44" i="20"/>
  <c r="H31" i="20"/>
  <c r="G31" i="20" s="1"/>
  <c r="F44" i="20"/>
  <c r="H41" i="20" s="1"/>
  <c r="G41" i="20" s="1"/>
  <c r="F15" i="1"/>
  <c r="H28" i="20"/>
  <c r="G28" i="20" s="1"/>
  <c r="M8" i="1" l="1"/>
  <c r="M31" i="1"/>
  <c r="C23" i="19" l="1"/>
  <c r="B29" i="18" l="1"/>
  <c r="F29" i="18" l="1"/>
  <c r="G12" i="21"/>
  <c r="E23" i="19"/>
  <c r="K34" i="22"/>
  <c r="K29" i="22"/>
  <c r="K25" i="22"/>
  <c r="K10" i="22"/>
  <c r="E25" i="22"/>
  <c r="E36" i="22" s="1"/>
  <c r="E10" i="22"/>
  <c r="K36" i="22" l="1"/>
  <c r="K39" i="22" s="1"/>
  <c r="E29" i="18"/>
  <c r="M42" i="1"/>
  <c r="H6" i="23" l="1"/>
  <c r="G6" i="23" s="1"/>
  <c r="D23" i="19"/>
  <c r="D29" i="18"/>
  <c r="K6" i="1" s="1"/>
  <c r="H28" i="18"/>
  <c r="G28" i="18" s="1"/>
  <c r="H27" i="18"/>
  <c r="G27" i="18" s="1"/>
  <c r="C29" i="18"/>
  <c r="J6" i="1" s="1"/>
  <c r="P12" i="19" l="1"/>
  <c r="Q14" i="19"/>
  <c r="P14" i="19" s="1"/>
  <c r="Q15" i="19"/>
  <c r="P15" i="19" s="1"/>
  <c r="Q16" i="19"/>
  <c r="P16" i="19" s="1"/>
  <c r="Q17" i="19"/>
  <c r="P17" i="19" s="1"/>
  <c r="Q18" i="19"/>
  <c r="P18" i="19" s="1"/>
  <c r="Q19" i="19"/>
  <c r="P19" i="19" s="1"/>
  <c r="Q13" i="19"/>
  <c r="P13" i="19" s="1"/>
  <c r="O20" i="19" l="1"/>
  <c r="H34" i="22" l="1"/>
  <c r="I34" i="22"/>
  <c r="J34" i="22"/>
  <c r="H10" i="19" l="1"/>
  <c r="G10" i="19" s="1"/>
  <c r="I32" i="1" l="1"/>
  <c r="J32" i="1"/>
  <c r="K32" i="1"/>
  <c r="L32" i="1"/>
  <c r="M32" i="1"/>
  <c r="I31" i="1"/>
  <c r="J31" i="1"/>
  <c r="K31" i="1"/>
  <c r="L31" i="1"/>
  <c r="I23" i="1"/>
  <c r="J23" i="1"/>
  <c r="K23" i="1"/>
  <c r="L23" i="1"/>
  <c r="M23" i="1"/>
  <c r="B15" i="1"/>
  <c r="C15" i="1"/>
  <c r="D15" i="1"/>
  <c r="E15" i="1"/>
  <c r="I33" i="1" l="1"/>
  <c r="I16" i="1"/>
  <c r="J16" i="1"/>
  <c r="K16" i="1"/>
  <c r="L16" i="1"/>
  <c r="M16" i="1"/>
  <c r="F20" i="1"/>
  <c r="E20" i="1"/>
  <c r="C20" i="1"/>
  <c r="B20" i="1"/>
  <c r="I9" i="1"/>
  <c r="K33" i="1"/>
  <c r="L33" i="1"/>
  <c r="M33" i="1"/>
  <c r="J33" i="1"/>
  <c r="D20" i="1" l="1"/>
  <c r="L15" i="1" l="1"/>
  <c r="E18" i="1" l="1"/>
  <c r="P46" i="19"/>
  <c r="P50" i="19"/>
  <c r="P54" i="19"/>
  <c r="Q38" i="19"/>
  <c r="P38" i="19" s="1"/>
  <c r="Q39" i="19"/>
  <c r="P39" i="19" s="1"/>
  <c r="Q40" i="19"/>
  <c r="P40" i="19" s="1"/>
  <c r="Q41" i="19"/>
  <c r="P41" i="19" s="1"/>
  <c r="Q42" i="19"/>
  <c r="P42" i="19" s="1"/>
  <c r="Q43" i="19"/>
  <c r="P43" i="19" s="1"/>
  <c r="Q44" i="19"/>
  <c r="P44" i="19" s="1"/>
  <c r="Q47" i="19"/>
  <c r="P47" i="19" s="1"/>
  <c r="Q48" i="19"/>
  <c r="P48" i="19" s="1"/>
  <c r="Q51" i="19"/>
  <c r="P51" i="19" s="1"/>
  <c r="Q52" i="19"/>
  <c r="P52" i="19" s="1"/>
  <c r="Q55" i="19"/>
  <c r="P55" i="19" s="1"/>
  <c r="Q37" i="19"/>
  <c r="P37" i="19" s="1"/>
  <c r="Q22" i="19"/>
  <c r="Q23" i="19"/>
  <c r="P24" i="19" s="1"/>
  <c r="Q24" i="19"/>
  <c r="P25" i="19" s="1"/>
  <c r="Q25" i="19"/>
  <c r="Q26" i="19"/>
  <c r="Q29" i="19"/>
  <c r="P30" i="19" s="1"/>
  <c r="Q30" i="19"/>
  <c r="P31" i="19" s="1"/>
  <c r="H39" i="19"/>
  <c r="G39" i="19" s="1"/>
  <c r="H40" i="19"/>
  <c r="G40" i="19" s="1"/>
  <c r="H41" i="19"/>
  <c r="G41" i="19" s="1"/>
  <c r="H42" i="19"/>
  <c r="G42" i="19" s="1"/>
  <c r="H43" i="19"/>
  <c r="G43" i="19" s="1"/>
  <c r="H44" i="19"/>
  <c r="G44" i="19" s="1"/>
  <c r="H45" i="19"/>
  <c r="G45" i="19" s="1"/>
  <c r="H46" i="19"/>
  <c r="G46" i="19" s="1"/>
  <c r="H47" i="19"/>
  <c r="G47" i="19" s="1"/>
  <c r="H38" i="19"/>
  <c r="G38" i="19" s="1"/>
  <c r="H8" i="19"/>
  <c r="G8" i="19" s="1"/>
  <c r="H9" i="19"/>
  <c r="G9" i="19" s="1"/>
  <c r="H11" i="19"/>
  <c r="G11" i="19" s="1"/>
  <c r="H12" i="19"/>
  <c r="G12" i="19" s="1"/>
  <c r="H13" i="19"/>
  <c r="G13" i="19" s="1"/>
  <c r="H17" i="19"/>
  <c r="G17" i="19" s="1"/>
  <c r="H18" i="19"/>
  <c r="G18" i="19" s="1"/>
  <c r="H21" i="19"/>
  <c r="G21" i="19" s="1"/>
  <c r="H22" i="19"/>
  <c r="G22" i="19" s="1"/>
  <c r="H25" i="19"/>
  <c r="G25" i="19" s="1"/>
  <c r="H28" i="19"/>
  <c r="G28" i="19" s="1"/>
  <c r="H29" i="19"/>
  <c r="G29" i="19" s="1"/>
  <c r="H7" i="19"/>
  <c r="G7" i="19" s="1"/>
  <c r="L53" i="19"/>
  <c r="J20" i="1" s="1"/>
  <c r="M53" i="19"/>
  <c r="K20" i="1" s="1"/>
  <c r="N53" i="19"/>
  <c r="L20" i="1" s="1"/>
  <c r="O53" i="19"/>
  <c r="M20" i="1" s="1"/>
  <c r="K53" i="19"/>
  <c r="I20" i="1" s="1"/>
  <c r="O49" i="19"/>
  <c r="M21" i="1" s="1"/>
  <c r="L49" i="19"/>
  <c r="J21" i="1" s="1"/>
  <c r="M49" i="19"/>
  <c r="K21" i="1" s="1"/>
  <c r="N49" i="19"/>
  <c r="L21" i="1" s="1"/>
  <c r="K49" i="19"/>
  <c r="I21" i="1" s="1"/>
  <c r="L45" i="19"/>
  <c r="J22" i="1" s="1"/>
  <c r="M45" i="19"/>
  <c r="K22" i="1" s="1"/>
  <c r="N45" i="19"/>
  <c r="L22" i="1" s="1"/>
  <c r="O45" i="19"/>
  <c r="M22" i="1" s="1"/>
  <c r="K45" i="19"/>
  <c r="I22" i="1" s="1"/>
  <c r="P27" i="19" l="1"/>
  <c r="P26" i="19"/>
  <c r="P23" i="19"/>
  <c r="P22" i="19"/>
  <c r="Q45" i="19"/>
  <c r="P45" i="19" s="1"/>
  <c r="Q49" i="19"/>
  <c r="P49" i="19" s="1"/>
  <c r="Q53" i="19"/>
  <c r="P53" i="19" s="1"/>
  <c r="L31" i="19"/>
  <c r="M31" i="19"/>
  <c r="N31" i="19"/>
  <c r="O31" i="19"/>
  <c r="K31" i="19"/>
  <c r="L27" i="19"/>
  <c r="M27" i="19"/>
  <c r="N27" i="19"/>
  <c r="O27" i="19"/>
  <c r="K27" i="19"/>
  <c r="L11" i="19"/>
  <c r="M11" i="19"/>
  <c r="N11" i="19"/>
  <c r="O11" i="19"/>
  <c r="K11" i="19"/>
  <c r="C26" i="19"/>
  <c r="C30" i="19"/>
  <c r="D30" i="19"/>
  <c r="E30" i="19"/>
  <c r="F30" i="19"/>
  <c r="B30" i="19"/>
  <c r="Q27" i="19" l="1"/>
  <c r="H30" i="19"/>
  <c r="G30" i="19" s="1"/>
  <c r="Q31" i="19"/>
  <c r="F23" i="19"/>
  <c r="F18" i="1" l="1"/>
  <c r="E8" i="23" l="1"/>
  <c r="L12" i="1" s="1"/>
  <c r="P60" i="20" l="1"/>
  <c r="P59" i="20"/>
  <c r="K15" i="1"/>
  <c r="J15" i="1"/>
  <c r="I15" i="1"/>
  <c r="M15" i="1"/>
  <c r="G9" i="23"/>
  <c r="F8" i="23"/>
  <c r="B12" i="21" s="1"/>
  <c r="D8" i="23"/>
  <c r="K12" i="1" s="1"/>
  <c r="C8" i="23"/>
  <c r="J12" i="1" s="1"/>
  <c r="B8" i="23"/>
  <c r="I12" i="1" s="1"/>
  <c r="G7" i="23"/>
  <c r="H5" i="23"/>
  <c r="G5" i="23" s="1"/>
  <c r="H4" i="23"/>
  <c r="G4" i="23" s="1"/>
  <c r="H3" i="23"/>
  <c r="G3" i="23" s="1"/>
  <c r="G2" i="23"/>
  <c r="H8" i="23" l="1"/>
  <c r="G8" i="23" s="1"/>
  <c r="H15" i="17"/>
  <c r="G15" i="17" s="1"/>
  <c r="H36" i="18" l="1"/>
  <c r="G36" i="18" s="1"/>
  <c r="H38" i="18"/>
  <c r="G38" i="18" s="1"/>
  <c r="H39" i="18"/>
  <c r="G39" i="18" s="1"/>
  <c r="H40" i="18"/>
  <c r="G40" i="18" s="1"/>
  <c r="H41" i="18"/>
  <c r="G41" i="18" s="1"/>
  <c r="H42" i="18"/>
  <c r="G42" i="18" s="1"/>
  <c r="H43" i="18"/>
  <c r="G43" i="18" s="1"/>
  <c r="H44" i="18"/>
  <c r="G44" i="18" s="1"/>
  <c r="H45" i="18"/>
  <c r="G45" i="18" s="1"/>
  <c r="H46" i="18"/>
  <c r="G46" i="18" s="1"/>
  <c r="H47" i="18"/>
  <c r="G47" i="18" s="1"/>
  <c r="H48" i="18"/>
  <c r="G48" i="18" s="1"/>
  <c r="H49" i="18"/>
  <c r="G49" i="18" s="1"/>
  <c r="H50" i="18"/>
  <c r="G50" i="18" s="1"/>
  <c r="H51" i="18"/>
  <c r="G51" i="18" s="1"/>
  <c r="H53" i="18"/>
  <c r="G53" i="18" s="1"/>
  <c r="H54" i="18"/>
  <c r="G54" i="18" s="1"/>
  <c r="H55" i="18"/>
  <c r="G55" i="18" s="1"/>
  <c r="H56" i="18"/>
  <c r="G56" i="18" s="1"/>
  <c r="H35" i="18"/>
  <c r="G35" i="18" s="1"/>
  <c r="H19" i="18"/>
  <c r="G19" i="18" s="1"/>
  <c r="H20" i="18"/>
  <c r="G20" i="18" s="1"/>
  <c r="H21" i="18"/>
  <c r="G21" i="18" s="1"/>
  <c r="H22" i="18"/>
  <c r="G22" i="18" s="1"/>
  <c r="H23" i="18"/>
  <c r="G23" i="18" s="1"/>
  <c r="H24" i="18"/>
  <c r="G24" i="18" s="1"/>
  <c r="H25" i="18"/>
  <c r="G25" i="18" s="1"/>
  <c r="H26" i="18"/>
  <c r="G26" i="18" s="1"/>
  <c r="H16" i="18"/>
  <c r="G16" i="18" s="1"/>
  <c r="H17" i="18"/>
  <c r="G17" i="18" s="1"/>
  <c r="H18" i="18"/>
  <c r="G18" i="18" s="1"/>
  <c r="H15" i="18"/>
  <c r="G15" i="18" s="1"/>
  <c r="H8" i="18"/>
  <c r="G8" i="18" s="1"/>
  <c r="H7" i="18"/>
  <c r="G7" i="18" s="1"/>
  <c r="J10" i="16" l="1"/>
  <c r="I10" i="16"/>
  <c r="H10" i="16"/>
  <c r="I6" i="16"/>
  <c r="J6" i="16"/>
  <c r="J10" i="22"/>
  <c r="D10" i="22"/>
  <c r="J12" i="16" l="1"/>
  <c r="J16" i="16" s="1"/>
  <c r="I12" i="16"/>
  <c r="I16" i="16" s="1"/>
  <c r="J29" i="22" l="1"/>
  <c r="H29" i="18" l="1"/>
  <c r="G29" i="18" s="1"/>
  <c r="L20" i="19"/>
  <c r="L32" i="19" s="1"/>
  <c r="J19" i="1" s="1"/>
  <c r="K20" i="19"/>
  <c r="K32" i="19" s="1"/>
  <c r="I19" i="1" s="1"/>
  <c r="I25" i="22" l="1"/>
  <c r="J25" i="22"/>
  <c r="J36" i="22" s="1"/>
  <c r="D25" i="22" l="1"/>
  <c r="D36" i="22" l="1"/>
  <c r="J39" i="22" s="1"/>
  <c r="D19" i="19" l="1"/>
  <c r="C14" i="19" l="1"/>
  <c r="C17" i="1" s="1"/>
  <c r="C19" i="19"/>
  <c r="B19" i="19"/>
  <c r="B14" i="19"/>
  <c r="M18" i="1" l="1"/>
  <c r="J18" i="1"/>
  <c r="E31" i="16" l="1"/>
  <c r="E29" i="16" l="1"/>
  <c r="I10" i="22" l="1"/>
  <c r="H10" i="22"/>
  <c r="E9" i="1" l="1"/>
  <c r="F16" i="17"/>
  <c r="E16" i="17"/>
  <c r="F57" i="18"/>
  <c r="E57" i="18"/>
  <c r="M6" i="1"/>
  <c r="L6" i="1"/>
  <c r="E26" i="19"/>
  <c r="F26" i="19"/>
  <c r="L27" i="1" l="1"/>
  <c r="E18" i="17"/>
  <c r="M27" i="1"/>
  <c r="F18" i="17"/>
  <c r="L7" i="1"/>
  <c r="L9" i="1" s="1"/>
  <c r="M7" i="1"/>
  <c r="M9" i="1" s="1"/>
  <c r="L18" i="1" l="1"/>
  <c r="K18" i="1"/>
  <c r="F12" i="21"/>
  <c r="E12" i="21" l="1"/>
  <c r="E48" i="19" l="1"/>
  <c r="F48" i="19"/>
  <c r="M17" i="1" s="1"/>
  <c r="F14" i="19"/>
  <c r="L17" i="1" l="1"/>
  <c r="F17" i="1"/>
  <c r="E14" i="19" l="1"/>
  <c r="E17" i="1" s="1"/>
  <c r="M12" i="1" l="1"/>
  <c r="M40" i="1" s="1"/>
  <c r="I29" i="22"/>
  <c r="I36" i="22" s="1"/>
  <c r="H4" i="16" s="1"/>
  <c r="H6" i="16" s="1"/>
  <c r="H12" i="16" s="1"/>
  <c r="H16" i="16" s="1"/>
  <c r="H29" i="22"/>
  <c r="H25" i="22"/>
  <c r="C25" i="22"/>
  <c r="B25" i="22"/>
  <c r="C10" i="22"/>
  <c r="B10" i="22"/>
  <c r="H36" i="22" l="1"/>
  <c r="B36" i="22"/>
  <c r="C36" i="22"/>
  <c r="I39" i="22" l="1"/>
  <c r="H39" i="22"/>
  <c r="M20" i="19"/>
  <c r="I18" i="1" l="1"/>
  <c r="M32" i="19"/>
  <c r="K19" i="1" s="1"/>
  <c r="Q20" i="19"/>
  <c r="P20" i="19" s="1"/>
  <c r="C57" i="18"/>
  <c r="J7" i="1" s="1"/>
  <c r="J9" i="1" s="1"/>
  <c r="C16" i="17"/>
  <c r="J27" i="1" l="1"/>
  <c r="C18" i="17"/>
  <c r="C31" i="19"/>
  <c r="C48" i="19"/>
  <c r="J17" i="1" s="1"/>
  <c r="J24" i="1" s="1"/>
  <c r="C19" i="1" l="1"/>
  <c r="B23" i="19" l="1"/>
  <c r="B26" i="19"/>
  <c r="D26" i="19"/>
  <c r="H26" i="19" s="1"/>
  <c r="G26" i="19" s="1"/>
  <c r="H23" i="19" l="1"/>
  <c r="G23" i="19" s="1"/>
  <c r="D31" i="19"/>
  <c r="D19" i="1" s="1"/>
  <c r="B31" i="19"/>
  <c r="D48" i="19"/>
  <c r="B48" i="19"/>
  <c r="I17" i="1" s="1"/>
  <c r="I24" i="1" s="1"/>
  <c r="D14" i="19"/>
  <c r="H14" i="19" s="1"/>
  <c r="G14" i="19" s="1"/>
  <c r="N20" i="19"/>
  <c r="N32" i="19" s="1"/>
  <c r="L19" i="1" s="1"/>
  <c r="L24" i="1" s="1"/>
  <c r="F19" i="19"/>
  <c r="F31" i="19" s="1"/>
  <c r="E19" i="19"/>
  <c r="D16" i="17"/>
  <c r="B16" i="17"/>
  <c r="F9" i="17"/>
  <c r="E9" i="17"/>
  <c r="D9" i="17"/>
  <c r="C9" i="17"/>
  <c r="B9" i="17"/>
  <c r="D57" i="18"/>
  <c r="K7" i="1" s="1"/>
  <c r="K9" i="1" s="1"/>
  <c r="B57" i="18"/>
  <c r="K27" i="1" l="1"/>
  <c r="D18" i="17"/>
  <c r="I27" i="1"/>
  <c r="B18" i="17"/>
  <c r="H48" i="19"/>
  <c r="G48" i="19" s="1"/>
  <c r="K17" i="1"/>
  <c r="K24" i="1" s="1"/>
  <c r="E31" i="19"/>
  <c r="E19" i="1" s="1"/>
  <c r="H19" i="19"/>
  <c r="G19" i="19" s="1"/>
  <c r="O32" i="19"/>
  <c r="M19" i="1" s="1"/>
  <c r="M24" i="1" s="1"/>
  <c r="H57" i="18"/>
  <c r="G57" i="18" s="1"/>
  <c r="H31" i="19" l="1"/>
  <c r="G31" i="19" s="1"/>
  <c r="F19" i="1"/>
  <c r="Q32" i="19"/>
  <c r="P32" i="19" s="1"/>
  <c r="F9" i="18"/>
  <c r="E9" i="18"/>
  <c r="D9" i="18"/>
  <c r="C9" i="18"/>
  <c r="B9" i="18"/>
  <c r="H9" i="18" l="1"/>
  <c r="G9" i="18" s="1"/>
  <c r="K28" i="1"/>
  <c r="K35" i="1" s="1"/>
  <c r="D24" i="1"/>
  <c r="D10" i="1"/>
  <c r="D32" i="1" l="1"/>
  <c r="E10" i="16" l="1"/>
  <c r="A3" i="16"/>
  <c r="A4" i="16"/>
  <c r="B10" i="1" l="1"/>
  <c r="C10" i="1" l="1"/>
  <c r="C30" i="1"/>
  <c r="E30" i="1"/>
  <c r="F30" i="1"/>
  <c r="J28" i="1"/>
  <c r="J35" i="1" s="1"/>
  <c r="C24" i="1" l="1"/>
  <c r="C32" i="1" s="1"/>
  <c r="I28" i="1"/>
  <c r="I35" i="1" s="1"/>
  <c r="L28" i="1"/>
  <c r="L35" i="1" s="1"/>
  <c r="M28" i="1"/>
  <c r="M41" i="1" l="1"/>
  <c r="M35" i="1"/>
  <c r="E10" i="1"/>
  <c r="F10" i="1"/>
  <c r="M38" i="1" s="1"/>
  <c r="E24" i="1"/>
  <c r="F24" i="1"/>
  <c r="M39" i="1" s="1"/>
  <c r="M44" i="1" l="1"/>
  <c r="E32" i="1"/>
  <c r="F32" i="1"/>
  <c r="E3" i="16" s="1"/>
  <c r="E4" i="16" l="1"/>
  <c r="E6" i="16" s="1"/>
  <c r="E12" i="16" s="1"/>
  <c r="E16" i="16" s="1"/>
  <c r="E27" i="16" s="1"/>
  <c r="B19" i="1"/>
  <c r="B24" i="1" s="1"/>
  <c r="B32" i="1" s="1"/>
</calcChain>
</file>

<file path=xl/sharedStrings.xml><?xml version="1.0" encoding="utf-8"?>
<sst xmlns="http://schemas.openxmlformats.org/spreadsheetml/2006/main" count="498" uniqueCount="302">
  <si>
    <t>INCOME</t>
  </si>
  <si>
    <t>Policy &amp; Resources</t>
  </si>
  <si>
    <t>Community Facilities</t>
  </si>
  <si>
    <t>Planning, Highways &amp; Licensing</t>
  </si>
  <si>
    <t>Interest</t>
  </si>
  <si>
    <t>Staffing</t>
  </si>
  <si>
    <t>Office &amp; Admin</t>
  </si>
  <si>
    <t>P &amp; R Expenditure</t>
  </si>
  <si>
    <t>Allotments Income</t>
  </si>
  <si>
    <t>Farmers' Market Fees</t>
  </si>
  <si>
    <t>Total Income</t>
  </si>
  <si>
    <t>Total Expenditure</t>
  </si>
  <si>
    <t>Other Income</t>
  </si>
  <si>
    <t>EXPENDITURE</t>
  </si>
  <si>
    <t>Yr End Projected Actuals</t>
  </si>
  <si>
    <t>Net Position</t>
  </si>
  <si>
    <t>GROSS SHORTFALL</t>
  </si>
  <si>
    <t>RECOMMENDED RESERVE</t>
  </si>
  <si>
    <t>LCTS GRANT</t>
  </si>
  <si>
    <t>PRECEPT CALCULATION</t>
  </si>
  <si>
    <t>divide by 9</t>
  </si>
  <si>
    <t>Budget Net Totals per Committee</t>
  </si>
  <si>
    <t>Strand Wharf</t>
  </si>
  <si>
    <t>Planning &amp; Licensing</t>
  </si>
  <si>
    <t>Tax base 2016/17</t>
  </si>
  <si>
    <t>Tax base 2017/18</t>
  </si>
  <si>
    <t>PROPOSED BAND D</t>
  </si>
  <si>
    <t>Paddling Pool</t>
  </si>
  <si>
    <t xml:space="preserve"> x 9</t>
  </si>
  <si>
    <t>2018/19</t>
  </si>
  <si>
    <t>CFC Other</t>
  </si>
  <si>
    <t>Elections</t>
  </si>
  <si>
    <t>Annual Town Meeting</t>
  </si>
  <si>
    <t>Community Engagement</t>
  </si>
  <si>
    <t>Volunteer Programme</t>
  </si>
  <si>
    <t>LTC Website</t>
  </si>
  <si>
    <t>Legal Costs</t>
  </si>
  <si>
    <t>Grant Award Fund</t>
  </si>
  <si>
    <t>Furniture &amp; Equipment</t>
  </si>
  <si>
    <t>Civic</t>
  </si>
  <si>
    <t>Renewals Fund</t>
  </si>
  <si>
    <t>Localism Act</t>
  </si>
  <si>
    <t>Other Expenditure</t>
  </si>
  <si>
    <t>Premises</t>
  </si>
  <si>
    <t>Office Rental</t>
  </si>
  <si>
    <t>LCC Premises Use Grant</t>
  </si>
  <si>
    <t>Town Council Office</t>
  </si>
  <si>
    <t>Administration</t>
  </si>
  <si>
    <t>Stationery</t>
  </si>
  <si>
    <t>Insurance</t>
  </si>
  <si>
    <t>Library</t>
  </si>
  <si>
    <t>Communication</t>
  </si>
  <si>
    <t>Photocopying</t>
  </si>
  <si>
    <t>Subscriptions</t>
  </si>
  <si>
    <t>Postage</t>
  </si>
  <si>
    <t>Entertaining</t>
  </si>
  <si>
    <t>Licences</t>
  </si>
  <si>
    <t>Bank Charges</t>
  </si>
  <si>
    <t>Miscellaneous</t>
  </si>
  <si>
    <t>Professional Advice</t>
  </si>
  <si>
    <t>Audit</t>
  </si>
  <si>
    <t>IT</t>
  </si>
  <si>
    <t>Training - Staff</t>
  </si>
  <si>
    <t>Expenses/Travel Costs - Cllrs</t>
  </si>
  <si>
    <t>Training - Cllrs</t>
  </si>
  <si>
    <t>Mileage &amp; Expenses - Staff</t>
  </si>
  <si>
    <t>Training &amp; Expenses</t>
  </si>
  <si>
    <t>Salaries</t>
  </si>
  <si>
    <t>Other staffing (proportionate)</t>
  </si>
  <si>
    <t>Payroll Costs</t>
  </si>
  <si>
    <t>Planning</t>
  </si>
  <si>
    <t>Allotments</t>
  </si>
  <si>
    <t>Community Transport</t>
  </si>
  <si>
    <t>Manchester Drive Rent</t>
  </si>
  <si>
    <t>Leigh Site Rent</t>
  </si>
  <si>
    <t>Marshall Close Rent</t>
  </si>
  <si>
    <t>Manchester Drive Water</t>
  </si>
  <si>
    <t>Leigh Water</t>
  </si>
  <si>
    <t>Marshall Close Water</t>
  </si>
  <si>
    <t>Maintenance Costs</t>
  </si>
  <si>
    <t>Waste Clearance/Tree Work</t>
  </si>
  <si>
    <t>ASA Leigh Site</t>
  </si>
  <si>
    <t>ASA Manchester Drive</t>
  </si>
  <si>
    <t>ASA Marshall Close</t>
  </si>
  <si>
    <t>Capital Expenditure</t>
  </si>
  <si>
    <t>Affiliations</t>
  </si>
  <si>
    <t>Water Rates</t>
  </si>
  <si>
    <t>Staff Costs</t>
  </si>
  <si>
    <t>Column Testing 1/3</t>
  </si>
  <si>
    <t>Installation Removal &amp; Storage</t>
  </si>
  <si>
    <t>Electricity</t>
  </si>
  <si>
    <t>Security</t>
  </si>
  <si>
    <t>Entertainment/Outside Assistance</t>
  </si>
  <si>
    <t>Road Closures &amp; Licences</t>
  </si>
  <si>
    <t>Trip Sales</t>
  </si>
  <si>
    <t>Pitch income</t>
  </si>
  <si>
    <t>Loaned Equipment</t>
  </si>
  <si>
    <t>Farmers Market</t>
  </si>
  <si>
    <t>Ticket Purchases</t>
  </si>
  <si>
    <t>Travel Costs</t>
  </si>
  <si>
    <t>Driver Costs</t>
  </si>
  <si>
    <t>Refreshments</t>
  </si>
  <si>
    <t>Hall Hire</t>
  </si>
  <si>
    <t>Leaflets/Publicity</t>
  </si>
  <si>
    <t>Banners</t>
  </si>
  <si>
    <t>General Events</t>
  </si>
  <si>
    <t>First Aid Post</t>
  </si>
  <si>
    <t>Good for Leigh</t>
  </si>
  <si>
    <t>Events Equipment</t>
  </si>
  <si>
    <t>Room Hire</t>
  </si>
  <si>
    <t>Events at LCC</t>
  </si>
  <si>
    <t>Red Phone Box</t>
  </si>
  <si>
    <t>Business Rates</t>
  </si>
  <si>
    <t>Professional Fees</t>
  </si>
  <si>
    <t>Cleaning &amp; Waste / H&amp;S</t>
  </si>
  <si>
    <t>Security &amp; Alarms</t>
  </si>
  <si>
    <t>Contingencies</t>
  </si>
  <si>
    <t>Gas</t>
  </si>
  <si>
    <t>Water</t>
  </si>
  <si>
    <t>Communications</t>
  </si>
  <si>
    <t>IT &amp; Website</t>
  </si>
  <si>
    <t>Card Processing charges</t>
  </si>
  <si>
    <t>Staffing Costs</t>
  </si>
  <si>
    <t>Advertising</t>
  </si>
  <si>
    <t>Maintenance</t>
  </si>
  <si>
    <t>Planters</t>
  </si>
  <si>
    <t>School Crossing Patrol</t>
  </si>
  <si>
    <t>Skate Park</t>
  </si>
  <si>
    <t>Rent</t>
  </si>
  <si>
    <t>Cleaning</t>
  </si>
  <si>
    <t>Grass Cutting</t>
  </si>
  <si>
    <t>Committee - Planning, Highways &amp; Licensing</t>
  </si>
  <si>
    <t>Allocations</t>
  </si>
  <si>
    <t>LCC</t>
  </si>
  <si>
    <t>Skatepark</t>
  </si>
  <si>
    <t>2017/18</t>
  </si>
  <si>
    <t>2019/20</t>
  </si>
  <si>
    <t>2020/21</t>
  </si>
  <si>
    <t>2021/22</t>
  </si>
  <si>
    <t>Capital Reserves 31st March</t>
  </si>
  <si>
    <t>Earmarked Reserves 31st March</t>
  </si>
  <si>
    <t>General Reserves 31st March</t>
  </si>
  <si>
    <t>Budget</t>
  </si>
  <si>
    <t>Com Transp</t>
  </si>
  <si>
    <t>Band D figure 2016/17</t>
  </si>
  <si>
    <t>Band D figure 2017/18</t>
  </si>
  <si>
    <t>Strand Wharf Memorial Planters</t>
  </si>
  <si>
    <t>Community Centre - general</t>
  </si>
  <si>
    <t>Grant Aid Awards</t>
  </si>
  <si>
    <t>Office Admin</t>
  </si>
  <si>
    <t>Allotments General</t>
  </si>
  <si>
    <t>Allotments Infrastructure</t>
  </si>
  <si>
    <t>Major Project Expenditure</t>
  </si>
  <si>
    <t>2016/17</t>
  </si>
  <si>
    <t>Community Specials</t>
  </si>
  <si>
    <t>BUDGET FUNDING FIGURE</t>
  </si>
  <si>
    <t>Year End Reserves</t>
  </si>
  <si>
    <t>Band D figure 2018/19</t>
  </si>
  <si>
    <t>Repair Programme</t>
  </si>
  <si>
    <t>Budget 2019/20</t>
  </si>
  <si>
    <t>Actuals 2017/18</t>
  </si>
  <si>
    <t>Training</t>
  </si>
  <si>
    <t>Tax base 2018/19</t>
  </si>
  <si>
    <t>2022/23</t>
  </si>
  <si>
    <t>Remodel</t>
  </si>
  <si>
    <t>First Aid, Cleansing &amp; promotion</t>
  </si>
  <si>
    <t>Youth Group</t>
  </si>
  <si>
    <t>est tax base</t>
  </si>
  <si>
    <t>Band D figure 2019/20</t>
  </si>
  <si>
    <t>PRECEPT</t>
  </si>
  <si>
    <t>Tax base 2019/20</t>
  </si>
  <si>
    <t>Health &amp; Wellbeing</t>
  </si>
  <si>
    <t>Environment Facilities &amp; Services</t>
  </si>
  <si>
    <t>Hanging Baskets</t>
  </si>
  <si>
    <t>Community &amp; Culture</t>
  </si>
  <si>
    <t>Finance &amp; Governance</t>
  </si>
  <si>
    <t>Christmas Lighting</t>
  </si>
  <si>
    <t>Community Partnership Programmes</t>
  </si>
  <si>
    <t>Community Services Funding</t>
  </si>
  <si>
    <t>Environment Fac &amp; Services</t>
  </si>
  <si>
    <t>Hanging Basket Sponsorship</t>
  </si>
  <si>
    <t>Christmas Lighting Sponsorship</t>
  </si>
  <si>
    <t>Actuals 2018/19</t>
  </si>
  <si>
    <t>Budget 2020/21</t>
  </si>
  <si>
    <t>Ç</t>
  </si>
  <si>
    <t>Æ</t>
  </si>
  <si>
    <t>È</t>
  </si>
  <si>
    <t>Budget Difference</t>
  </si>
  <si>
    <t>Salaries (incl oncosts)</t>
  </si>
  <si>
    <t>Policy &amp; Council Resources</t>
  </si>
  <si>
    <t>Office &amp; Council Administration</t>
  </si>
  <si>
    <t>Staffing Committee</t>
  </si>
  <si>
    <t>Council Staffing</t>
  </si>
  <si>
    <t>Leigh Community Centre</t>
  </si>
  <si>
    <t>Community Centre Staffing</t>
  </si>
  <si>
    <t xml:space="preserve">Catering </t>
  </si>
  <si>
    <t>Totals</t>
  </si>
  <si>
    <t>Health &amp; Wellbeing Programme</t>
  </si>
  <si>
    <t>Committee - Finance &amp; Governance</t>
  </si>
  <si>
    <t>Social Club</t>
  </si>
  <si>
    <t>Town Events</t>
  </si>
  <si>
    <t>Sub-total</t>
  </si>
  <si>
    <t>H&amp;W TOTAL</t>
  </si>
  <si>
    <t>Community Partnership Progs.</t>
  </si>
  <si>
    <t>Committee Staffing</t>
  </si>
  <si>
    <t>Resolved Capital Projects</t>
  </si>
  <si>
    <t>LCC Refurbishment</t>
  </si>
  <si>
    <t>LCC Remodel</t>
  </si>
  <si>
    <t>Tax base 2020/21</t>
  </si>
  <si>
    <t>Band D figures 2020/21</t>
  </si>
  <si>
    <t>F &amp; G</t>
  </si>
  <si>
    <t>C&amp;C</t>
  </si>
  <si>
    <t>Stragetic Objectives Fund</t>
  </si>
  <si>
    <t>Non Resident Allotment levy</t>
  </si>
  <si>
    <t>Ancillary Costs inc HR</t>
  </si>
  <si>
    <t>Health &amp; Wellbeing Programmes</t>
  </si>
  <si>
    <t>LCC Project EMR</t>
  </si>
  <si>
    <t>Strategic Objectives Fund</t>
  </si>
  <si>
    <t>2023/24</t>
  </si>
  <si>
    <t>LCC Refurbishment/Dilapidations</t>
  </si>
  <si>
    <t>Committee - Community &amp; Culture</t>
  </si>
  <si>
    <t>Committee - Community &amp; Culture continued</t>
  </si>
  <si>
    <t>H&amp;W General Services</t>
  </si>
  <si>
    <t>H&amp;W General Events</t>
  </si>
  <si>
    <t>2024/25</t>
  </si>
  <si>
    <t>Tax base 2021/22</t>
  </si>
  <si>
    <t>Band D figure 2021/22</t>
  </si>
  <si>
    <t>2025/26</t>
  </si>
  <si>
    <t>Budget 2022/23</t>
  </si>
  <si>
    <t>Actuals 2020/21</t>
  </si>
  <si>
    <t>Social Isolation Projects</t>
  </si>
  <si>
    <t>Emergency Community Fund</t>
  </si>
  <si>
    <t>Special Constables</t>
  </si>
  <si>
    <t>Xmas Lights Structure</t>
  </si>
  <si>
    <t>EMR as at 31/03/21</t>
  </si>
  <si>
    <t>General Reserves 31/03/22</t>
  </si>
  <si>
    <t>Tax base 2022/23</t>
  </si>
  <si>
    <t>Band D figure 2022/23</t>
  </si>
  <si>
    <t>Town Clerk</t>
  </si>
  <si>
    <t>Staffing (proportionate)</t>
  </si>
  <si>
    <t>C&amp;C Staffing Costs</t>
  </si>
  <si>
    <t>Festive Light Trail</t>
  </si>
  <si>
    <t>Skate Park User Fee</t>
  </si>
  <si>
    <t>Old Mess Room</t>
  </si>
  <si>
    <t>SW Memorial Plaques/User fee</t>
  </si>
  <si>
    <t>Rent &amp; Rates</t>
  </si>
  <si>
    <t>Utilities</t>
  </si>
  <si>
    <t>Insurance &amp; Security</t>
  </si>
  <si>
    <t>Totals added to Community Facility</t>
  </si>
  <si>
    <t>Strategic Objectives Projects</t>
  </si>
  <si>
    <t>Defibrilators</t>
  </si>
  <si>
    <t>Furniture, Fixtures &amp; Fittings</t>
  </si>
  <si>
    <t>Sponsorship &amp; adverts</t>
  </si>
  <si>
    <t>Budget/Tax base</t>
  </si>
  <si>
    <t>with payrise</t>
  </si>
  <si>
    <t>Projected</t>
  </si>
  <si>
    <t>Leigh Town Council 2023/24 Budget Document</t>
  </si>
  <si>
    <t>Actuals 2021/22</t>
  </si>
  <si>
    <t>Budget 2023/24</t>
  </si>
  <si>
    <t>EMR as at 31-03-22</t>
  </si>
  <si>
    <t>Admin System Licence</t>
  </si>
  <si>
    <t>Budget 2022/2023</t>
  </si>
  <si>
    <t>Christmas Tree</t>
  </si>
  <si>
    <t>Operational Maintenance</t>
  </si>
  <si>
    <t>Emergency Community fund</t>
  </si>
  <si>
    <t>Strategic Plan Projects</t>
  </si>
  <si>
    <t>forecast</t>
  </si>
  <si>
    <t>Repairs &amp; Renewals</t>
  </si>
  <si>
    <t>Actuals</t>
  </si>
  <si>
    <t>Earmarked Reserves 31/03/22</t>
  </si>
  <si>
    <t>2026/27</t>
  </si>
  <si>
    <t>Community Centre Staff</t>
  </si>
  <si>
    <t>Leigh Town Council 2023/24 Medium Term Financial Plan</t>
  </si>
  <si>
    <t>Tax base 2023/24</t>
  </si>
  <si>
    <t>Band D figure 2023/24</t>
  </si>
  <si>
    <t>Yr end forecast</t>
  </si>
  <si>
    <t>General Reserves 31/03/23</t>
  </si>
  <si>
    <t>LTC Staffing 2024/25</t>
  </si>
  <si>
    <t>Leigh Town Council 2024/25 Budget Document</t>
  </si>
  <si>
    <t>Actuals 2022/23</t>
  </si>
  <si>
    <t>Budget 2024/25</t>
  </si>
  <si>
    <t>EMR as at 31-03-23</t>
  </si>
  <si>
    <t>need at least 80k by 2027 in case 16 ward elections</t>
  </si>
  <si>
    <t>in line with MTForecast</t>
  </si>
  <si>
    <t>EALC</t>
  </si>
  <si>
    <t>2k then vired at yr start to subscriptions</t>
  </si>
  <si>
    <t>Proposed Static Budget for 24/25 *Staff costs to change</t>
  </si>
  <si>
    <t xml:space="preserve">NB Staffing costs to be increased by 5% </t>
  </si>
  <si>
    <t>Plus café staff not originally included</t>
  </si>
  <si>
    <t>TOTAL  23/24</t>
  </si>
  <si>
    <t>Plus 5%</t>
  </si>
  <si>
    <t>Total Staffing costs 23/24</t>
  </si>
  <si>
    <t>Total staff budget 24/25</t>
  </si>
  <si>
    <t>* staff costs £15750.00</t>
  </si>
  <si>
    <t>Total Income 24/25</t>
  </si>
  <si>
    <t>Income 24/25</t>
  </si>
  <si>
    <t>Exp 24/25</t>
  </si>
  <si>
    <t>Inc in staff budget</t>
  </si>
  <si>
    <t>Capital Reserves 31/03/23</t>
  </si>
  <si>
    <t>23/24</t>
  </si>
  <si>
    <t>Net position 24/25</t>
  </si>
  <si>
    <t>Total expenditure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</si>
</sst>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C000"/>
      <name val="Wingdings 3"/>
      <family val="1"/>
      <charset val="2"/>
    </font>
    <font>
      <sz val="10"/>
      <color theme="1"/>
      <name val="Arial"/>
      <family val="2"/>
    </font>
    <font>
      <sz val="12"/>
      <color rgb="FFFF0000"/>
      <name val="Wingdings 3"/>
      <family val="1"/>
      <charset val="2"/>
    </font>
    <font>
      <sz val="12"/>
      <color rgb="FF00B050"/>
      <name val="Wingdings 3"/>
      <family val="1"/>
      <charset val="2"/>
    </font>
    <font>
      <sz val="11"/>
      <color rgb="FF0061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theme="8" tint="0.7999816888943144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6" borderId="0" applyNumberFormat="0" applyBorder="0" applyAlignment="0" applyProtection="0"/>
  </cellStyleXfs>
  <cellXfs count="163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44" fontId="0" fillId="0" borderId="0" xfId="0" applyNumberFormat="1"/>
    <xf numFmtId="44" fontId="0" fillId="0" borderId="1" xfId="0" applyNumberFormat="1" applyBorder="1"/>
    <xf numFmtId="44" fontId="1" fillId="0" borderId="1" xfId="0" applyNumberFormat="1" applyFont="1" applyBorder="1"/>
    <xf numFmtId="44" fontId="1" fillId="2" borderId="1" xfId="0" applyNumberFormat="1" applyFont="1" applyFill="1" applyBorder="1"/>
    <xf numFmtId="0" fontId="0" fillId="0" borderId="3" xfId="0" applyBorder="1" applyAlignment="1">
      <alignment wrapText="1"/>
    </xf>
    <xf numFmtId="0" fontId="1" fillId="0" borderId="4" xfId="0" applyFont="1" applyBorder="1"/>
    <xf numFmtId="0" fontId="0" fillId="0" borderId="0" xfId="0" applyAlignment="1">
      <alignment wrapText="1"/>
    </xf>
    <xf numFmtId="0" fontId="0" fillId="0" borderId="5" xfId="0" applyBorder="1"/>
    <xf numFmtId="0" fontId="0" fillId="0" borderId="4" xfId="0" applyBorder="1"/>
    <xf numFmtId="10" fontId="0" fillId="0" borderId="5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44" fontId="0" fillId="0" borderId="5" xfId="0" applyNumberFormat="1" applyBorder="1"/>
    <xf numFmtId="10" fontId="0" fillId="0" borderId="0" xfId="0" applyNumberFormat="1"/>
    <xf numFmtId="0" fontId="2" fillId="2" borderId="2" xfId="0" applyFont="1" applyFill="1" applyBorder="1"/>
    <xf numFmtId="0" fontId="0" fillId="2" borderId="2" xfId="0" applyFill="1" applyBorder="1" applyAlignment="1">
      <alignment wrapText="1"/>
    </xf>
    <xf numFmtId="44" fontId="1" fillId="0" borderId="0" xfId="0" applyNumberFormat="1" applyFont="1"/>
    <xf numFmtId="44" fontId="1" fillId="0" borderId="3" xfId="0" applyNumberFormat="1" applyFont="1" applyBorder="1"/>
    <xf numFmtId="44" fontId="0" fillId="3" borderId="1" xfId="0" applyNumberFormat="1" applyFill="1" applyBorder="1"/>
    <xf numFmtId="4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7" xfId="0" applyFont="1" applyBorder="1" applyAlignment="1">
      <alignment horizontal="left"/>
    </xf>
    <xf numFmtId="0" fontId="2" fillId="2" borderId="9" xfId="0" applyFont="1" applyFill="1" applyBorder="1"/>
    <xf numFmtId="44" fontId="0" fillId="0" borderId="10" xfId="0" applyNumberFormat="1" applyBorder="1"/>
    <xf numFmtId="44" fontId="0" fillId="0" borderId="11" xfId="0" applyNumberFormat="1" applyBorder="1"/>
    <xf numFmtId="44" fontId="1" fillId="2" borderId="11" xfId="0" applyNumberFormat="1" applyFont="1" applyFill="1" applyBorder="1"/>
    <xf numFmtId="0" fontId="0" fillId="0" borderId="12" xfId="0" applyBorder="1" applyAlignment="1">
      <alignment wrapText="1"/>
    </xf>
    <xf numFmtId="44" fontId="0" fillId="0" borderId="13" xfId="0" applyNumberFormat="1" applyBorder="1"/>
    <xf numFmtId="0" fontId="0" fillId="0" borderId="12" xfId="0" applyBorder="1"/>
    <xf numFmtId="0" fontId="0" fillId="0" borderId="14" xfId="0" applyBorder="1" applyAlignment="1">
      <alignment wrapText="1"/>
    </xf>
    <xf numFmtId="10" fontId="0" fillId="0" borderId="4" xfId="0" applyNumberFormat="1" applyBorder="1"/>
    <xf numFmtId="44" fontId="0" fillId="0" borderId="4" xfId="0" applyNumberFormat="1" applyBorder="1"/>
    <xf numFmtId="44" fontId="0" fillId="0" borderId="15" xfId="0" applyNumberFormat="1" applyBorder="1"/>
    <xf numFmtId="44" fontId="0" fillId="0" borderId="16" xfId="0" applyNumberFormat="1" applyBorder="1"/>
    <xf numFmtId="44" fontId="0" fillId="0" borderId="17" xfId="0" applyNumberFormat="1" applyBorder="1"/>
    <xf numFmtId="0" fontId="0" fillId="0" borderId="14" xfId="0" applyBorder="1"/>
    <xf numFmtId="8" fontId="4" fillId="0" borderId="0" xfId="0" applyNumberFormat="1" applyFont="1"/>
    <xf numFmtId="164" fontId="0" fillId="0" borderId="0" xfId="0" applyNumberFormat="1"/>
    <xf numFmtId="164" fontId="0" fillId="3" borderId="1" xfId="0" applyNumberFormat="1" applyFill="1" applyBorder="1"/>
    <xf numFmtId="0" fontId="0" fillId="0" borderId="10" xfId="0" applyBorder="1"/>
    <xf numFmtId="0" fontId="5" fillId="0" borderId="10" xfId="0" applyFont="1" applyBorder="1"/>
    <xf numFmtId="44" fontId="0" fillId="0" borderId="7" xfId="0" applyNumberFormat="1" applyBorder="1"/>
    <xf numFmtId="0" fontId="5" fillId="0" borderId="5" xfId="0" applyFont="1" applyBorder="1"/>
    <xf numFmtId="0" fontId="0" fillId="0" borderId="18" xfId="0" applyBorder="1"/>
    <xf numFmtId="44" fontId="0" fillId="0" borderId="19" xfId="0" applyNumberFormat="1" applyBorder="1"/>
    <xf numFmtId="44" fontId="0" fillId="0" borderId="20" xfId="0" applyNumberFormat="1" applyBorder="1"/>
    <xf numFmtId="44" fontId="0" fillId="0" borderId="8" xfId="0" applyNumberFormat="1" applyBorder="1"/>
    <xf numFmtId="0" fontId="1" fillId="0" borderId="21" xfId="0" applyFont="1" applyBorder="1"/>
    <xf numFmtId="0" fontId="0" fillId="0" borderId="22" xfId="0" applyBorder="1"/>
    <xf numFmtId="0" fontId="0" fillId="0" borderId="4" xfId="0" applyBorder="1" applyAlignment="1">
      <alignment horizontal="center"/>
    </xf>
    <xf numFmtId="44" fontId="0" fillId="0" borderId="2" xfId="0" applyNumberFormat="1" applyBorder="1"/>
    <xf numFmtId="2" fontId="0" fillId="0" borderId="0" xfId="0" applyNumberFormat="1"/>
    <xf numFmtId="44" fontId="0" fillId="0" borderId="23" xfId="0" applyNumberFormat="1" applyBorder="1"/>
    <xf numFmtId="14" fontId="0" fillId="0" borderId="0" xfId="0" applyNumberFormat="1"/>
    <xf numFmtId="44" fontId="0" fillId="4" borderId="5" xfId="0" applyNumberFormat="1" applyFill="1" applyBorder="1"/>
    <xf numFmtId="6" fontId="1" fillId="0" borderId="0" xfId="0" applyNumberFormat="1" applyFont="1"/>
    <xf numFmtId="0" fontId="0" fillId="4" borderId="0" xfId="0" applyFill="1"/>
    <xf numFmtId="44" fontId="0" fillId="4" borderId="0" xfId="0" applyNumberFormat="1" applyFill="1"/>
    <xf numFmtId="0" fontId="5" fillId="4" borderId="0" xfId="0" applyFont="1" applyFill="1"/>
    <xf numFmtId="0" fontId="0" fillId="2" borderId="9" xfId="0" applyFill="1" applyBorder="1" applyAlignment="1">
      <alignment wrapText="1"/>
    </xf>
    <xf numFmtId="0" fontId="0" fillId="0" borderId="3" xfId="0" applyBorder="1"/>
    <xf numFmtId="10" fontId="0" fillId="0" borderId="7" xfId="0" applyNumberFormat="1" applyBorder="1"/>
    <xf numFmtId="164" fontId="0" fillId="0" borderId="25" xfId="0" applyNumberFormat="1" applyBorder="1"/>
    <xf numFmtId="164" fontId="0" fillId="0" borderId="23" xfId="0" applyNumberFormat="1" applyBorder="1"/>
    <xf numFmtId="164" fontId="0" fillId="0" borderId="26" xfId="0" applyNumberFormat="1" applyBorder="1"/>
    <xf numFmtId="6" fontId="0" fillId="0" borderId="0" xfId="0" applyNumberFormat="1"/>
    <xf numFmtId="44" fontId="0" fillId="0" borderId="27" xfId="0" applyNumberFormat="1" applyBorder="1"/>
    <xf numFmtId="44" fontId="0" fillId="0" borderId="28" xfId="0" applyNumberFormat="1" applyBorder="1"/>
    <xf numFmtId="44" fontId="0" fillId="0" borderId="24" xfId="0" applyNumberFormat="1" applyBorder="1"/>
    <xf numFmtId="44" fontId="0" fillId="0" borderId="29" xfId="0" applyNumberFormat="1" applyBorder="1"/>
    <xf numFmtId="0" fontId="0" fillId="0" borderId="2" xfId="0" applyBorder="1"/>
    <xf numFmtId="0" fontId="1" fillId="0" borderId="2" xfId="0" applyFont="1" applyBorder="1"/>
    <xf numFmtId="44" fontId="1" fillId="0" borderId="2" xfId="0" applyNumberFormat="1" applyFont="1" applyBorder="1"/>
    <xf numFmtId="2" fontId="0" fillId="0" borderId="2" xfId="0" applyNumberFormat="1" applyBorder="1"/>
    <xf numFmtId="10" fontId="0" fillId="0" borderId="2" xfId="0" applyNumberFormat="1" applyBorder="1"/>
    <xf numFmtId="0" fontId="1" fillId="0" borderId="6" xfId="0" applyFont="1" applyBorder="1"/>
    <xf numFmtId="44" fontId="1" fillId="0" borderId="22" xfId="0" applyNumberFormat="1" applyFont="1" applyBorder="1"/>
    <xf numFmtId="44" fontId="1" fillId="0" borderId="10" xfId="0" applyNumberFormat="1" applyFont="1" applyBorder="1"/>
    <xf numFmtId="44" fontId="1" fillId="0" borderId="21" xfId="0" applyNumberFormat="1" applyFont="1" applyBorder="1"/>
    <xf numFmtId="0" fontId="0" fillId="0" borderId="16" xfId="0" applyBorder="1"/>
    <xf numFmtId="44" fontId="0" fillId="0" borderId="18" xfId="0" applyNumberFormat="1" applyBorder="1"/>
    <xf numFmtId="0" fontId="6" fillId="0" borderId="4" xfId="0" applyFont="1" applyBorder="1"/>
    <xf numFmtId="0" fontId="8" fillId="0" borderId="0" xfId="0" applyFont="1" applyAlignment="1">
      <alignment horizontal="right"/>
    </xf>
    <xf numFmtId="2" fontId="7" fillId="0" borderId="0" xfId="0" applyNumberFormat="1" applyFont="1" applyAlignment="1">
      <alignment horizontal="left"/>
    </xf>
    <xf numFmtId="0" fontId="10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9" fillId="2" borderId="2" xfId="0" applyFont="1" applyFill="1" applyBorder="1" applyAlignment="1">
      <alignment horizontal="center" wrapText="1"/>
    </xf>
    <xf numFmtId="2" fontId="7" fillId="0" borderId="10" xfId="0" applyNumberFormat="1" applyFont="1" applyBorder="1" applyAlignment="1">
      <alignment horizontal="left"/>
    </xf>
    <xf numFmtId="0" fontId="0" fillId="0" borderId="21" xfId="0" applyBorder="1"/>
    <xf numFmtId="2" fontId="7" fillId="0" borderId="2" xfId="0" applyNumberFormat="1" applyFont="1" applyBorder="1" applyAlignment="1">
      <alignment horizontal="left"/>
    </xf>
    <xf numFmtId="2" fontId="4" fillId="0" borderId="10" xfId="0" applyNumberFormat="1" applyFont="1" applyBorder="1" applyAlignment="1">
      <alignment horizontal="left"/>
    </xf>
    <xf numFmtId="2" fontId="4" fillId="0" borderId="22" xfId="0" applyNumberFormat="1" applyFont="1" applyBorder="1" applyAlignment="1">
      <alignment horizontal="left"/>
    </xf>
    <xf numFmtId="2" fontId="4" fillId="0" borderId="21" xfId="0" applyNumberFormat="1" applyFont="1" applyBorder="1" applyAlignment="1">
      <alignment horizontal="left"/>
    </xf>
    <xf numFmtId="2" fontId="4" fillId="0" borderId="0" xfId="0" applyNumberFormat="1" applyFont="1" applyAlignment="1">
      <alignment horizontal="left"/>
    </xf>
    <xf numFmtId="44" fontId="0" fillId="0" borderId="30" xfId="0" applyNumberFormat="1" applyBorder="1"/>
    <xf numFmtId="2" fontId="4" fillId="0" borderId="2" xfId="0" applyNumberFormat="1" applyFont="1" applyBorder="1" applyAlignment="1">
      <alignment horizontal="left"/>
    </xf>
    <xf numFmtId="0" fontId="1" fillId="0" borderId="31" xfId="0" applyFont="1" applyBorder="1"/>
    <xf numFmtId="44" fontId="0" fillId="0" borderId="32" xfId="0" applyNumberFormat="1" applyBorder="1"/>
    <xf numFmtId="44" fontId="0" fillId="0" borderId="33" xfId="0" applyNumberFormat="1" applyBorder="1"/>
    <xf numFmtId="0" fontId="0" fillId="0" borderId="15" xfId="0" applyBorder="1"/>
    <xf numFmtId="2" fontId="0" fillId="4" borderId="22" xfId="0" applyNumberFormat="1" applyFill="1" applyBorder="1"/>
    <xf numFmtId="2" fontId="0" fillId="4" borderId="10" xfId="0" applyNumberFormat="1" applyFill="1" applyBorder="1"/>
    <xf numFmtId="2" fontId="0" fillId="4" borderId="21" xfId="0" applyNumberFormat="1" applyFill="1" applyBorder="1"/>
    <xf numFmtId="2" fontId="0" fillId="4" borderId="2" xfId="0" applyNumberFormat="1" applyFill="1" applyBorder="1"/>
    <xf numFmtId="2" fontId="0" fillId="4" borderId="0" xfId="0" applyNumberFormat="1" applyFill="1"/>
    <xf numFmtId="44" fontId="1" fillId="0" borderId="7" xfId="0" applyNumberFormat="1" applyFont="1" applyBorder="1"/>
    <xf numFmtId="44" fontId="1" fillId="2" borderId="34" xfId="0" applyNumberFormat="1" applyFont="1" applyFill="1" applyBorder="1"/>
    <xf numFmtId="44" fontId="0" fillId="0" borderId="14" xfId="0" applyNumberFormat="1" applyBorder="1"/>
    <xf numFmtId="44" fontId="0" fillId="0" borderId="21" xfId="0" applyNumberFormat="1" applyBorder="1"/>
    <xf numFmtId="0" fontId="1" fillId="0" borderId="4" xfId="0" applyFont="1" applyBorder="1" applyAlignment="1">
      <alignment horizontal="right"/>
    </xf>
    <xf numFmtId="44" fontId="0" fillId="0" borderId="35" xfId="0" applyNumberFormat="1" applyBorder="1"/>
    <xf numFmtId="44" fontId="0" fillId="0" borderId="22" xfId="0" applyNumberFormat="1" applyBorder="1"/>
    <xf numFmtId="2" fontId="0" fillId="4" borderId="1" xfId="0" applyNumberFormat="1" applyFill="1" applyBorder="1"/>
    <xf numFmtId="2" fontId="0" fillId="0" borderId="10" xfId="0" applyNumberFormat="1" applyBorder="1"/>
    <xf numFmtId="44" fontId="4" fillId="0" borderId="0" xfId="1" applyNumberFormat="1" applyFont="1" applyFill="1" applyBorder="1"/>
    <xf numFmtId="44" fontId="4" fillId="0" borderId="0" xfId="0" applyNumberFormat="1" applyFont="1"/>
    <xf numFmtId="44" fontId="1" fillId="0" borderId="5" xfId="0" applyNumberFormat="1" applyFont="1" applyBorder="1"/>
    <xf numFmtId="0" fontId="0" fillId="5" borderId="2" xfId="0" applyFill="1" applyBorder="1"/>
    <xf numFmtId="0" fontId="4" fillId="0" borderId="0" xfId="0" applyFont="1"/>
    <xf numFmtId="44" fontId="4" fillId="0" borderId="4" xfId="0" applyNumberFormat="1" applyFont="1" applyBorder="1"/>
    <xf numFmtId="44" fontId="4" fillId="0" borderId="6" xfId="0" applyNumberFormat="1" applyFont="1" applyBorder="1"/>
    <xf numFmtId="0" fontId="1" fillId="7" borderId="0" xfId="0" applyFont="1" applyFill="1"/>
    <xf numFmtId="44" fontId="1" fillId="2" borderId="23" xfId="0" applyNumberFormat="1" applyFont="1" applyFill="1" applyBorder="1"/>
    <xf numFmtId="44" fontId="0" fillId="0" borderId="36" xfId="0" applyNumberFormat="1" applyBorder="1"/>
    <xf numFmtId="0" fontId="0" fillId="2" borderId="37" xfId="0" applyFill="1" applyBorder="1" applyAlignment="1">
      <alignment wrapText="1"/>
    </xf>
    <xf numFmtId="0" fontId="0" fillId="0" borderId="36" xfId="0" applyBorder="1"/>
    <xf numFmtId="0" fontId="2" fillId="2" borderId="38" xfId="0" applyFont="1" applyFill="1" applyBorder="1"/>
    <xf numFmtId="0" fontId="0" fillId="0" borderId="10" xfId="0" applyBorder="1" applyAlignment="1">
      <alignment wrapText="1"/>
    </xf>
    <xf numFmtId="10" fontId="0" fillId="0" borderId="10" xfId="0" applyNumberFormat="1" applyBorder="1"/>
    <xf numFmtId="0" fontId="4" fillId="0" borderId="10" xfId="0" applyFont="1" applyBorder="1"/>
    <xf numFmtId="44" fontId="0" fillId="0" borderId="38" xfId="0" applyNumberFormat="1" applyBorder="1"/>
    <xf numFmtId="44" fontId="0" fillId="4" borderId="2" xfId="0" applyNumberFormat="1" applyFill="1" applyBorder="1"/>
    <xf numFmtId="10" fontId="1" fillId="0" borderId="0" xfId="0" applyNumberFormat="1" applyFont="1"/>
    <xf numFmtId="0" fontId="1" fillId="3" borderId="0" xfId="0" applyFont="1" applyFill="1"/>
    <xf numFmtId="44" fontId="4" fillId="0" borderId="7" xfId="0" applyNumberFormat="1" applyFont="1" applyBorder="1"/>
    <xf numFmtId="9" fontId="0" fillId="0" borderId="0" xfId="0" applyNumberFormat="1"/>
    <xf numFmtId="164" fontId="4" fillId="0" borderId="0" xfId="0" applyNumberFormat="1" applyFont="1"/>
    <xf numFmtId="164" fontId="7" fillId="0" borderId="0" xfId="0" applyNumberFormat="1" applyFont="1"/>
    <xf numFmtId="44" fontId="4" fillId="0" borderId="5" xfId="0" applyNumberFormat="1" applyFont="1" applyBorder="1"/>
    <xf numFmtId="0" fontId="0" fillId="0" borderId="0" xfId="0" applyAlignment="1">
      <alignment horizontal="right"/>
    </xf>
    <xf numFmtId="8" fontId="0" fillId="0" borderId="0" xfId="0" applyNumberFormat="1"/>
    <xf numFmtId="0" fontId="1" fillId="0" borderId="10" xfId="0" applyFont="1" applyBorder="1"/>
    <xf numFmtId="0" fontId="14" fillId="0" borderId="0" xfId="0" applyFont="1"/>
    <xf numFmtId="44" fontId="13" fillId="0" borderId="29" xfId="0" applyNumberFormat="1" applyFont="1" applyBorder="1"/>
    <xf numFmtId="44" fontId="13" fillId="0" borderId="5" xfId="0" applyNumberFormat="1" applyFont="1" applyBorder="1"/>
    <xf numFmtId="0" fontId="13" fillId="0" borderId="0" xfId="0" applyFont="1" applyAlignment="1">
      <alignment wrapText="1"/>
    </xf>
    <xf numFmtId="0" fontId="13" fillId="0" borderId="0" xfId="0" applyFont="1"/>
    <xf numFmtId="164" fontId="13" fillId="0" borderId="0" xfId="0" applyNumberFormat="1" applyFont="1"/>
    <xf numFmtId="8" fontId="13" fillId="0" borderId="0" xfId="0" applyNumberFormat="1" applyFont="1"/>
    <xf numFmtId="0" fontId="15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16" fillId="0" borderId="0" xfId="0" applyFont="1"/>
    <xf numFmtId="0" fontId="0" fillId="0" borderId="0" xfId="0" applyAlignment="1">
      <alignment horizontal="left"/>
    </xf>
    <xf numFmtId="164" fontId="1" fillId="0" borderId="37" xfId="0" applyNumberFormat="1" applyFont="1" applyBorder="1"/>
    <xf numFmtId="164" fontId="0" fillId="0" borderId="37" xfId="0" applyNumberFormat="1" applyBorder="1"/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3"/>
  <sheetViews>
    <sheetView tabSelected="1" workbookViewId="0">
      <selection activeCell="F51" sqref="F51"/>
    </sheetView>
  </sheetViews>
  <sheetFormatPr defaultRowHeight="15" x14ac:dyDescent="0.25"/>
  <cols>
    <col min="1" max="1" width="29.5703125" customWidth="1"/>
    <col min="2" max="2" width="13.28515625" customWidth="1"/>
    <col min="3" max="4" width="13" customWidth="1"/>
    <col min="5" max="5" width="13.28515625" customWidth="1"/>
    <col min="6" max="6" width="13.42578125" customWidth="1"/>
    <col min="7" max="7" width="4.7109375" customWidth="1"/>
    <col min="8" max="8" width="34.7109375" customWidth="1"/>
    <col min="9" max="9" width="14.140625" customWidth="1"/>
    <col min="10" max="11" width="14.28515625" customWidth="1"/>
    <col min="12" max="12" width="14" customWidth="1"/>
    <col min="13" max="13" width="13.42578125" customWidth="1"/>
    <col min="15" max="15" width="12.5703125" bestFit="1" customWidth="1"/>
  </cols>
  <sheetData>
    <row r="1" spans="1:13" ht="23.25" x14ac:dyDescent="0.35">
      <c r="A1" s="1" t="s">
        <v>256</v>
      </c>
      <c r="E1" s="150" t="s">
        <v>286</v>
      </c>
      <c r="F1" s="150"/>
      <c r="G1" s="150"/>
      <c r="H1" s="150"/>
      <c r="J1" s="3"/>
      <c r="K1" s="3"/>
    </row>
    <row r="3" spans="1:13" ht="46.5" x14ac:dyDescent="0.35">
      <c r="A3" s="27" t="s">
        <v>0</v>
      </c>
      <c r="B3" s="20" t="s">
        <v>229</v>
      </c>
      <c r="C3" s="20" t="s">
        <v>257</v>
      </c>
      <c r="D3" s="20" t="s">
        <v>228</v>
      </c>
      <c r="E3" s="20" t="s">
        <v>14</v>
      </c>
      <c r="F3" s="20" t="s">
        <v>258</v>
      </c>
      <c r="G3" s="8"/>
      <c r="H3" s="19" t="s">
        <v>13</v>
      </c>
      <c r="I3" s="20" t="s">
        <v>229</v>
      </c>
      <c r="J3" s="20" t="s">
        <v>257</v>
      </c>
      <c r="K3" s="20" t="s">
        <v>228</v>
      </c>
      <c r="L3" s="20" t="s">
        <v>14</v>
      </c>
      <c r="M3" s="20" t="s">
        <v>258</v>
      </c>
    </row>
    <row r="4" spans="1:13" x14ac:dyDescent="0.25">
      <c r="A4" s="9"/>
      <c r="B4" s="34"/>
      <c r="C4" s="10"/>
      <c r="D4" s="10"/>
      <c r="E4" s="10"/>
      <c r="F4" s="31"/>
      <c r="G4" s="10"/>
      <c r="H4" s="9"/>
      <c r="I4" s="40"/>
      <c r="M4" s="33"/>
    </row>
    <row r="5" spans="1:13" x14ac:dyDescent="0.25">
      <c r="A5" s="9" t="s">
        <v>175</v>
      </c>
      <c r="B5" s="12"/>
      <c r="C5" s="4"/>
      <c r="D5" s="4"/>
      <c r="E5" s="4"/>
      <c r="F5" s="17"/>
      <c r="H5" s="9" t="s">
        <v>175</v>
      </c>
      <c r="I5" s="36"/>
      <c r="J5" s="4"/>
      <c r="K5" s="4"/>
      <c r="L5" s="4"/>
      <c r="M5" s="17"/>
    </row>
    <row r="6" spans="1:13" x14ac:dyDescent="0.25">
      <c r="A6" s="12"/>
      <c r="B6" s="35"/>
      <c r="C6" s="4"/>
      <c r="D6" s="4"/>
      <c r="E6" s="4"/>
      <c r="F6" s="17"/>
      <c r="G6" s="18"/>
      <c r="H6" s="12" t="s">
        <v>189</v>
      </c>
      <c r="I6" s="36">
        <v>23739.02</v>
      </c>
      <c r="J6" s="4">
        <f>'F&amp;G'!$C$29</f>
        <v>40230</v>
      </c>
      <c r="K6" s="4">
        <f>'F&amp;G'!$D$29</f>
        <v>33750</v>
      </c>
      <c r="L6" s="4">
        <f>'F&amp;G'!E29</f>
        <v>0</v>
      </c>
      <c r="M6" s="17">
        <f>'F&amp;G'!F29</f>
        <v>48250</v>
      </c>
    </row>
    <row r="7" spans="1:13" x14ac:dyDescent="0.25">
      <c r="A7" s="12"/>
      <c r="B7" s="35"/>
      <c r="C7" s="4"/>
      <c r="D7" s="4"/>
      <c r="E7" s="4"/>
      <c r="F7" s="17"/>
      <c r="G7" s="18"/>
      <c r="H7" s="12" t="s">
        <v>190</v>
      </c>
      <c r="I7" s="36">
        <v>62595.8</v>
      </c>
      <c r="J7" s="4">
        <f>'F&amp;G'!$C$57</f>
        <v>28620</v>
      </c>
      <c r="K7" s="4">
        <f>'F&amp;G'!$D$57</f>
        <v>34900</v>
      </c>
      <c r="L7" s="4">
        <f>'F&amp;G'!E57</f>
        <v>0</v>
      </c>
      <c r="M7" s="17">
        <f>'F&amp;G'!F57</f>
        <v>40550</v>
      </c>
    </row>
    <row r="8" spans="1:13" ht="15.75" thickBot="1" x14ac:dyDescent="0.3">
      <c r="A8" s="12" t="s">
        <v>4</v>
      </c>
      <c r="B8" s="36">
        <v>3836.51</v>
      </c>
      <c r="C8" s="4">
        <v>3836.51</v>
      </c>
      <c r="D8" s="4">
        <v>800</v>
      </c>
      <c r="E8" s="4">
        <f>'F&amp;G'!$E$7</f>
        <v>0</v>
      </c>
      <c r="F8" s="17">
        <v>150</v>
      </c>
      <c r="G8" s="18"/>
      <c r="H8" s="12" t="s">
        <v>212</v>
      </c>
      <c r="I8" s="36"/>
      <c r="J8" s="4">
        <f>'F&amp;G'!$C$31</f>
        <v>916</v>
      </c>
      <c r="K8" s="4">
        <v>10000</v>
      </c>
      <c r="L8" s="4">
        <v>0</v>
      </c>
      <c r="M8" s="17">
        <f>'F&amp;G'!$F$31</f>
        <v>25000</v>
      </c>
    </row>
    <row r="9" spans="1:13" ht="15.75" thickBot="1" x14ac:dyDescent="0.3">
      <c r="A9" s="12" t="s">
        <v>12</v>
      </c>
      <c r="B9" s="37">
        <v>2676.5</v>
      </c>
      <c r="C9" s="4">
        <v>2676.5</v>
      </c>
      <c r="D9" s="4">
        <v>1300</v>
      </c>
      <c r="E9" s="4">
        <f>'F&amp;G'!E8</f>
        <v>0</v>
      </c>
      <c r="F9" s="17">
        <v>1100</v>
      </c>
      <c r="G9" s="18"/>
      <c r="H9" s="12"/>
      <c r="I9" s="29">
        <f>SUM(I6:I8)</f>
        <v>86334.82</v>
      </c>
      <c r="J9" s="29">
        <f t="shared" ref="J9:M9" si="0">SUM(J6:J8)</f>
        <v>69766</v>
      </c>
      <c r="K9" s="29">
        <f t="shared" si="0"/>
        <v>78650</v>
      </c>
      <c r="L9" s="29">
        <f t="shared" si="0"/>
        <v>0</v>
      </c>
      <c r="M9" s="29">
        <f t="shared" si="0"/>
        <v>113800</v>
      </c>
    </row>
    <row r="10" spans="1:13" ht="15.75" thickBot="1" x14ac:dyDescent="0.3">
      <c r="A10" s="12"/>
      <c r="B10" s="29">
        <f>SUM(B6:B9)</f>
        <v>6513.01</v>
      </c>
      <c r="C10" s="5">
        <f>SUM(C6:C9)</f>
        <v>6513.01</v>
      </c>
      <c r="D10" s="5">
        <f>SUM(D8:D9)</f>
        <v>2100</v>
      </c>
      <c r="E10" s="5">
        <f>SUM(E6:E9)</f>
        <v>0</v>
      </c>
      <c r="F10" s="32">
        <f>SUM(F6:F9)</f>
        <v>1250</v>
      </c>
      <c r="G10" s="18"/>
      <c r="H10" s="12"/>
      <c r="I10" s="36"/>
      <c r="J10" s="4"/>
      <c r="K10" s="4"/>
      <c r="L10" s="4"/>
      <c r="M10" s="17"/>
    </row>
    <row r="11" spans="1:13" ht="15.75" thickBot="1" x14ac:dyDescent="0.3">
      <c r="A11" s="12"/>
      <c r="B11" s="36"/>
      <c r="C11" s="4"/>
      <c r="D11" s="4"/>
      <c r="E11" s="4"/>
      <c r="F11" s="17"/>
      <c r="G11" s="18"/>
      <c r="H11" s="9" t="s">
        <v>191</v>
      </c>
      <c r="I11" s="37"/>
      <c r="J11" s="38"/>
      <c r="K11" s="38"/>
      <c r="L11" s="38"/>
      <c r="M11" s="72"/>
    </row>
    <row r="12" spans="1:13" ht="15.75" thickBot="1" x14ac:dyDescent="0.3">
      <c r="A12" s="12"/>
      <c r="B12" s="36"/>
      <c r="C12" s="4"/>
      <c r="D12" s="4"/>
      <c r="E12" s="4"/>
      <c r="F12" s="17"/>
      <c r="G12" s="18"/>
      <c r="H12" s="12" t="s">
        <v>192</v>
      </c>
      <c r="I12" s="29">
        <f>Staffing!$B$8</f>
        <v>109852.84</v>
      </c>
      <c r="J12" s="5">
        <f>Staffing!$C$8</f>
        <v>0</v>
      </c>
      <c r="K12" s="5">
        <f>Staffing!$D$8</f>
        <v>122500</v>
      </c>
      <c r="L12" s="5">
        <f>Staffing!$E$8</f>
        <v>0</v>
      </c>
      <c r="M12" s="151">
        <f>Staffing!F8</f>
        <v>128500</v>
      </c>
    </row>
    <row r="13" spans="1:13" x14ac:dyDescent="0.25">
      <c r="A13" s="12"/>
      <c r="B13" s="36"/>
      <c r="C13" s="4"/>
      <c r="D13" s="4"/>
      <c r="E13" s="4"/>
      <c r="F13" s="17"/>
      <c r="G13" s="18"/>
      <c r="H13" s="12"/>
      <c r="I13" s="36"/>
      <c r="J13" s="4"/>
      <c r="K13" s="4"/>
      <c r="L13" s="4"/>
      <c r="M13" s="17"/>
    </row>
    <row r="14" spans="1:13" x14ac:dyDescent="0.25">
      <c r="A14" s="9" t="s">
        <v>2</v>
      </c>
      <c r="B14" s="36"/>
      <c r="C14" s="4"/>
      <c r="D14" s="4"/>
      <c r="E14" s="4"/>
      <c r="F14" s="17"/>
      <c r="G14" s="18"/>
      <c r="H14" s="9" t="s">
        <v>174</v>
      </c>
      <c r="I14" s="36"/>
      <c r="J14" s="4"/>
      <c r="K14" s="4"/>
      <c r="L14" s="4"/>
      <c r="M14" s="17"/>
    </row>
    <row r="15" spans="1:13" x14ac:dyDescent="0.25">
      <c r="A15" s="12" t="s">
        <v>193</v>
      </c>
      <c r="B15" s="36">
        <f>'C&amp;C2'!B7</f>
        <v>6642.18</v>
      </c>
      <c r="C15" s="4">
        <f>'C&amp;C2'!C7</f>
        <v>89201.08</v>
      </c>
      <c r="D15" s="4">
        <f>'C&amp;C2'!D7</f>
        <v>100000</v>
      </c>
      <c r="E15" s="4">
        <f>'C&amp;C2'!E7</f>
        <v>123500</v>
      </c>
      <c r="F15" s="17">
        <f>'C&amp;C2'!$F$10</f>
        <v>130000</v>
      </c>
      <c r="G15" s="18"/>
      <c r="H15" s="12" t="s">
        <v>193</v>
      </c>
      <c r="I15" s="36">
        <f>'C&amp;C2'!K27</f>
        <v>43076.25</v>
      </c>
      <c r="J15" s="4">
        <f>'C&amp;C2'!L27</f>
        <v>42430.499999999993</v>
      </c>
      <c r="K15" s="4">
        <f>'C&amp;C2'!M27</f>
        <v>53000</v>
      </c>
      <c r="L15" s="4">
        <f>'C&amp;C2'!N27</f>
        <v>56564.07</v>
      </c>
      <c r="M15" s="17">
        <f>'C&amp;C2'!O27</f>
        <v>66500</v>
      </c>
    </row>
    <row r="16" spans="1:13" x14ac:dyDescent="0.25">
      <c r="A16" s="12"/>
      <c r="B16" s="36"/>
      <c r="C16" s="4"/>
      <c r="D16" s="4"/>
      <c r="E16" s="4"/>
      <c r="F16" s="17"/>
      <c r="G16" s="18"/>
      <c r="H16" s="12" t="s">
        <v>194</v>
      </c>
      <c r="I16" s="36">
        <f>'C&amp;C2'!K29</f>
        <v>76179.62</v>
      </c>
      <c r="J16" s="4">
        <f>'C&amp;C2'!L29</f>
        <v>126361.36</v>
      </c>
      <c r="K16" s="4">
        <f>'C&amp;C2'!M29</f>
        <v>148000</v>
      </c>
      <c r="L16" s="4">
        <f>'C&amp;C2'!N29</f>
        <v>149500</v>
      </c>
      <c r="M16" s="152">
        <f>'C&amp;C2'!O29</f>
        <v>148000</v>
      </c>
    </row>
    <row r="17" spans="1:14" x14ac:dyDescent="0.25">
      <c r="A17" s="12" t="s">
        <v>8</v>
      </c>
      <c r="B17" s="36">
        <v>14944.8</v>
      </c>
      <c r="C17" s="4">
        <f>'C&amp;C1'!$C$14</f>
        <v>18193</v>
      </c>
      <c r="D17" s="4">
        <v>19000</v>
      </c>
      <c r="E17" s="4">
        <f>'C&amp;C1'!E14</f>
        <v>19697</v>
      </c>
      <c r="F17" s="17">
        <f>'C&amp;C1'!F14</f>
        <v>20070</v>
      </c>
      <c r="G17" s="18"/>
      <c r="H17" s="12" t="s">
        <v>71</v>
      </c>
      <c r="I17" s="36">
        <f>'C&amp;C1'!B48</f>
        <v>26756</v>
      </c>
      <c r="J17" s="4">
        <f>'C&amp;C1'!C48</f>
        <v>22563.699999999997</v>
      </c>
      <c r="K17" s="4">
        <f>'C&amp;C1'!D48</f>
        <v>29200</v>
      </c>
      <c r="L17" s="4">
        <f>'C&amp;C1'!E48</f>
        <v>29450</v>
      </c>
      <c r="M17" s="152">
        <f>'C&amp;C1'!F48</f>
        <v>31300</v>
      </c>
      <c r="N17" s="159" t="s">
        <v>293</v>
      </c>
    </row>
    <row r="18" spans="1:14" x14ac:dyDescent="0.25">
      <c r="A18" s="12" t="s">
        <v>2</v>
      </c>
      <c r="B18" s="36">
        <v>20.83</v>
      </c>
      <c r="C18" s="4">
        <f>'C&amp;C2'!$C$16</f>
        <v>2118</v>
      </c>
      <c r="D18" s="4">
        <v>0</v>
      </c>
      <c r="E18" s="4">
        <f>'C&amp;C2'!$E$16</f>
        <v>1833</v>
      </c>
      <c r="F18" s="17">
        <f>'C&amp;C2'!$F$16</f>
        <v>1250</v>
      </c>
      <c r="G18" s="18"/>
      <c r="H18" s="12" t="s">
        <v>2</v>
      </c>
      <c r="I18" s="36">
        <f>'C&amp;C2'!B44</f>
        <v>12482.949999999999</v>
      </c>
      <c r="J18" s="4">
        <f>'C&amp;C2'!C44</f>
        <v>9804.7099999999991</v>
      </c>
      <c r="K18" s="4">
        <f>'C&amp;C2'!D44</f>
        <v>23025</v>
      </c>
      <c r="L18" s="4">
        <f>'C&amp;C2'!E44</f>
        <v>16551</v>
      </c>
      <c r="M18" s="17">
        <f>'C&amp;C2'!F44</f>
        <v>27750</v>
      </c>
    </row>
    <row r="19" spans="1:14" x14ac:dyDescent="0.25">
      <c r="A19" s="12" t="s">
        <v>197</v>
      </c>
      <c r="B19" s="36">
        <f>'C&amp;C1'!B31</f>
        <v>-147.80000000000001</v>
      </c>
      <c r="C19" s="4">
        <f>'C&amp;C1'!C31</f>
        <v>7206.23</v>
      </c>
      <c r="D19" s="4">
        <f>'C&amp;C1'!D31</f>
        <v>4750</v>
      </c>
      <c r="E19" s="4">
        <f>'C&amp;C1'!E31</f>
        <v>3000</v>
      </c>
      <c r="F19" s="17">
        <f>'C&amp;C1'!F31</f>
        <v>5000</v>
      </c>
      <c r="G19" s="18"/>
      <c r="H19" s="12" t="s">
        <v>171</v>
      </c>
      <c r="I19" s="36">
        <f>'C&amp;C1'!K32</f>
        <v>26280.680000000004</v>
      </c>
      <c r="J19" s="4">
        <f>'C&amp;C1'!L32</f>
        <v>34955.86</v>
      </c>
      <c r="K19" s="4">
        <f>'C&amp;C1'!M32</f>
        <v>21600</v>
      </c>
      <c r="L19" s="4">
        <f>'C&amp;C1'!N32</f>
        <v>23850</v>
      </c>
      <c r="M19" s="17">
        <f>'C&amp;C1'!O32</f>
        <v>21400</v>
      </c>
    </row>
    <row r="20" spans="1:14" x14ac:dyDescent="0.25">
      <c r="A20" s="12" t="s">
        <v>172</v>
      </c>
      <c r="B20" s="36">
        <f>'C&amp;C2'!B20</f>
        <v>0</v>
      </c>
      <c r="C20" s="4">
        <f>'C&amp;C2'!C20</f>
        <v>0</v>
      </c>
      <c r="D20" s="4">
        <f>'C&amp;C2'!D20</f>
        <v>0</v>
      </c>
      <c r="E20" s="4">
        <f>'C&amp;C2'!E20</f>
        <v>0</v>
      </c>
      <c r="F20" s="17">
        <f>'C&amp;C2'!F20</f>
        <v>0</v>
      </c>
      <c r="G20" s="18"/>
      <c r="H20" s="12" t="s">
        <v>178</v>
      </c>
      <c r="I20" s="36">
        <f>'C&amp;C1'!K53</f>
        <v>4500</v>
      </c>
      <c r="J20" s="4">
        <f>'C&amp;C1'!L53</f>
        <v>0</v>
      </c>
      <c r="K20" s="4">
        <f>'C&amp;C1'!M53</f>
        <v>5700</v>
      </c>
      <c r="L20" s="4">
        <f>'C&amp;C1'!N53</f>
        <v>4700</v>
      </c>
      <c r="M20" s="17">
        <f>'C&amp;C1'!O53</f>
        <v>5700</v>
      </c>
    </row>
    <row r="21" spans="1:14" x14ac:dyDescent="0.25">
      <c r="A21" s="12"/>
      <c r="B21" s="36"/>
      <c r="C21" s="4"/>
      <c r="D21" s="4"/>
      <c r="E21" s="4"/>
      <c r="F21" s="17"/>
      <c r="G21" s="18"/>
      <c r="H21" s="12" t="s">
        <v>203</v>
      </c>
      <c r="I21" s="36">
        <f>'C&amp;C1'!K49</f>
        <v>0</v>
      </c>
      <c r="J21" s="4">
        <f>'C&amp;C1'!L49</f>
        <v>5001.3500000000004</v>
      </c>
      <c r="K21" s="4">
        <f>'C&amp;C1'!M49</f>
        <v>6250</v>
      </c>
      <c r="L21" s="4">
        <f>'C&amp;C1'!N49</f>
        <v>2500</v>
      </c>
      <c r="M21" s="17">
        <f>'C&amp;C1'!O49</f>
        <v>5500</v>
      </c>
    </row>
    <row r="22" spans="1:14" x14ac:dyDescent="0.25">
      <c r="A22" s="12"/>
      <c r="B22" s="36"/>
      <c r="C22" s="4"/>
      <c r="D22" s="4"/>
      <c r="E22" s="4"/>
      <c r="F22" s="17"/>
      <c r="G22" s="18"/>
      <c r="H22" s="12" t="s">
        <v>172</v>
      </c>
      <c r="I22" s="36">
        <f>'C&amp;C1'!K45</f>
        <v>9150</v>
      </c>
      <c r="J22" s="4">
        <f>'C&amp;C1'!L45</f>
        <v>20195</v>
      </c>
      <c r="K22" s="4">
        <f>'C&amp;C1'!M45</f>
        <v>40400</v>
      </c>
      <c r="L22" s="4">
        <f>'C&amp;C1'!N45</f>
        <v>41107.5</v>
      </c>
      <c r="M22" s="17">
        <f>'C&amp;C1'!O45</f>
        <v>42000</v>
      </c>
    </row>
    <row r="23" spans="1:14" ht="15.75" thickBot="1" x14ac:dyDescent="0.3">
      <c r="A23" s="12"/>
      <c r="B23" s="36"/>
      <c r="C23" s="4"/>
      <c r="D23" s="4"/>
      <c r="E23" s="4"/>
      <c r="F23" s="17"/>
      <c r="G23" s="18"/>
      <c r="H23" s="12" t="s">
        <v>204</v>
      </c>
      <c r="I23" s="37">
        <f>'C&amp;C1'!K55</f>
        <v>8593.7199999999993</v>
      </c>
      <c r="J23" s="4">
        <f>'C&amp;C1'!L55</f>
        <v>10215.11</v>
      </c>
      <c r="K23" s="4">
        <f>'C&amp;C1'!M55</f>
        <v>15250</v>
      </c>
      <c r="L23" s="4">
        <f>'C&amp;C1'!N55</f>
        <v>24500</v>
      </c>
      <c r="M23" s="152">
        <f>'C&amp;C1'!O55</f>
        <v>25500</v>
      </c>
    </row>
    <row r="24" spans="1:14" ht="15.75" thickBot="1" x14ac:dyDescent="0.3">
      <c r="A24" s="12"/>
      <c r="B24" s="29">
        <f>SUM(B15:B23)</f>
        <v>21460.010000000002</v>
      </c>
      <c r="C24" s="5">
        <f>SUM(C15:C23)</f>
        <v>116718.31</v>
      </c>
      <c r="D24" s="5">
        <f>SUM(D15:D23)</f>
        <v>123750</v>
      </c>
      <c r="E24" s="5">
        <f>SUM(E15:E23)</f>
        <v>148030</v>
      </c>
      <c r="F24" s="32">
        <f>SUM(F15:F23)</f>
        <v>156320</v>
      </c>
      <c r="G24" s="18"/>
      <c r="H24" s="12"/>
      <c r="I24" s="5">
        <f>SUM(I15:I23)</f>
        <v>207019.22</v>
      </c>
      <c r="J24" s="5">
        <f t="shared" ref="J24:M24" si="1">SUM(J15:J23)</f>
        <v>271527.59000000003</v>
      </c>
      <c r="K24" s="5">
        <f t="shared" si="1"/>
        <v>342425</v>
      </c>
      <c r="L24" s="5">
        <f t="shared" si="1"/>
        <v>348722.57</v>
      </c>
      <c r="M24" s="5">
        <f t="shared" si="1"/>
        <v>373650</v>
      </c>
    </row>
    <row r="25" spans="1:14" x14ac:dyDescent="0.25">
      <c r="A25" s="12"/>
      <c r="B25" s="36"/>
      <c r="C25" s="4"/>
      <c r="D25" s="4"/>
      <c r="E25" s="4"/>
      <c r="F25" s="17"/>
      <c r="G25" s="18"/>
      <c r="H25" s="12"/>
      <c r="I25" s="49"/>
      <c r="J25" s="4"/>
      <c r="K25" s="4"/>
      <c r="L25" s="4"/>
      <c r="M25" s="50"/>
    </row>
    <row r="26" spans="1:14" x14ac:dyDescent="0.25">
      <c r="A26" s="12"/>
      <c r="B26" s="36"/>
      <c r="C26" s="4"/>
      <c r="D26" s="4"/>
      <c r="E26" s="4"/>
      <c r="F26" s="17"/>
      <c r="G26" s="18"/>
      <c r="H26" s="9" t="s">
        <v>23</v>
      </c>
      <c r="I26" s="36"/>
      <c r="J26" s="4"/>
      <c r="K26" s="4"/>
      <c r="L26" s="4"/>
      <c r="M26" s="17"/>
    </row>
    <row r="27" spans="1:14" ht="15.75" thickBot="1" x14ac:dyDescent="0.3">
      <c r="A27" s="9" t="s">
        <v>23</v>
      </c>
      <c r="B27" s="36"/>
      <c r="C27" s="4"/>
      <c r="D27" s="4"/>
      <c r="E27" s="4"/>
      <c r="F27" s="17"/>
      <c r="G27" s="18"/>
      <c r="H27" s="12" t="s">
        <v>5</v>
      </c>
      <c r="I27" s="36">
        <f>'PH&amp;L'!B16</f>
        <v>12507.52</v>
      </c>
      <c r="J27" s="4">
        <f>'PH&amp;L'!C16</f>
        <v>14331</v>
      </c>
      <c r="K27" s="4">
        <f>'PH&amp;L'!D16</f>
        <v>15750</v>
      </c>
      <c r="L27" s="4">
        <f>'PH&amp;L'!E16</f>
        <v>0</v>
      </c>
      <c r="M27" s="152">
        <f>'PH&amp;L'!F16</f>
        <v>15750</v>
      </c>
    </row>
    <row r="28" spans="1:14" ht="15.75" thickBot="1" x14ac:dyDescent="0.3">
      <c r="A28" s="12"/>
      <c r="B28" s="36"/>
      <c r="C28" s="4"/>
      <c r="D28" s="4"/>
      <c r="E28" s="4"/>
      <c r="F28" s="17"/>
      <c r="G28" s="18"/>
      <c r="H28" s="12"/>
      <c r="I28" s="29">
        <f>SUM(I26:I27)</f>
        <v>12507.52</v>
      </c>
      <c r="J28" s="5">
        <f>SUM(J26:J27)</f>
        <v>14331</v>
      </c>
      <c r="K28" s="5">
        <f>SUM(K26:K27)</f>
        <v>15750</v>
      </c>
      <c r="L28" s="5">
        <f>SUM(L26:L27)</f>
        <v>0</v>
      </c>
      <c r="M28" s="32">
        <f>SUM(M26:M27)</f>
        <v>15750</v>
      </c>
    </row>
    <row r="29" spans="1:14" ht="15.75" thickBot="1" x14ac:dyDescent="0.3">
      <c r="A29" s="12"/>
      <c r="B29" s="36"/>
      <c r="C29" s="4"/>
      <c r="D29" s="4"/>
      <c r="E29" s="4"/>
      <c r="F29" s="17"/>
      <c r="G29" s="18"/>
      <c r="H29" s="12"/>
      <c r="I29" s="36"/>
      <c r="J29" s="4"/>
      <c r="K29" s="4"/>
      <c r="L29" s="4"/>
      <c r="M29" s="17"/>
    </row>
    <row r="30" spans="1:14" ht="15.75" thickBot="1" x14ac:dyDescent="0.3">
      <c r="A30" s="12"/>
      <c r="B30" s="36"/>
      <c r="C30" s="5">
        <f>SUM(C28:C29)</f>
        <v>0</v>
      </c>
      <c r="D30" s="39"/>
      <c r="E30" s="39">
        <f>SUM(E28:E29)</f>
        <v>0</v>
      </c>
      <c r="F30" s="32">
        <f>SUM(F28:F29)</f>
        <v>0</v>
      </c>
      <c r="G30" s="18"/>
      <c r="H30" s="9" t="s">
        <v>205</v>
      </c>
      <c r="I30" s="36"/>
      <c r="J30" s="4"/>
      <c r="K30" s="4"/>
      <c r="L30" s="4"/>
      <c r="M30" s="17"/>
    </row>
    <row r="31" spans="1:14" ht="15.75" thickBot="1" x14ac:dyDescent="0.3">
      <c r="A31" s="12"/>
      <c r="B31" s="36"/>
      <c r="C31" s="4"/>
      <c r="D31" s="4"/>
      <c r="E31" s="4"/>
      <c r="F31" s="17"/>
      <c r="G31" s="18"/>
      <c r="H31" s="12" t="s">
        <v>206</v>
      </c>
      <c r="I31" s="36">
        <f>'C&amp;C2'!K38</f>
        <v>48708.9</v>
      </c>
      <c r="J31" s="4">
        <f>'C&amp;C2'!L38</f>
        <v>20765.740000000002</v>
      </c>
      <c r="K31" s="4">
        <f>'C&amp;C2'!M38</f>
        <v>40000</v>
      </c>
      <c r="L31" s="4">
        <f>'C&amp;C2'!N38</f>
        <v>15000</v>
      </c>
      <c r="M31" s="4">
        <f>'C&amp;C2'!$O$38</f>
        <v>30000</v>
      </c>
      <c r="N31" s="12"/>
    </row>
    <row r="32" spans="1:14" ht="15.75" thickBot="1" x14ac:dyDescent="0.3">
      <c r="A32" s="9" t="s">
        <v>10</v>
      </c>
      <c r="B32" s="30">
        <f>B10+B24+B30</f>
        <v>27973.020000000004</v>
      </c>
      <c r="C32" s="30">
        <f t="shared" ref="C32:F32" si="2">C10+C24+C30</f>
        <v>123231.31999999999</v>
      </c>
      <c r="D32" s="30">
        <f t="shared" si="2"/>
        <v>125850</v>
      </c>
      <c r="E32" s="30">
        <f t="shared" si="2"/>
        <v>148030</v>
      </c>
      <c r="F32" s="30">
        <f t="shared" si="2"/>
        <v>157570</v>
      </c>
      <c r="G32" s="18"/>
      <c r="H32" s="12" t="s">
        <v>207</v>
      </c>
      <c r="I32" s="36">
        <f>'C&amp;C2'!K39</f>
        <v>168075.5</v>
      </c>
      <c r="J32" s="4">
        <f>'C&amp;C2'!L39</f>
        <v>5319.75</v>
      </c>
      <c r="K32" s="4">
        <f>'C&amp;C2'!M39</f>
        <v>0</v>
      </c>
      <c r="L32" s="4">
        <f>'C&amp;C2'!N39</f>
        <v>0</v>
      </c>
      <c r="M32" s="4">
        <f>'C&amp;C2'!O39</f>
        <v>0</v>
      </c>
      <c r="N32" s="12"/>
    </row>
    <row r="33" spans="1:15" ht="15.75" thickBot="1" x14ac:dyDescent="0.3">
      <c r="A33" s="9"/>
      <c r="B33" s="4"/>
      <c r="C33" s="4"/>
      <c r="D33" s="4"/>
      <c r="E33" s="4"/>
      <c r="F33" s="11"/>
      <c r="G33" s="18"/>
      <c r="H33" s="12"/>
      <c r="I33" s="32">
        <f>SUM(I31:I32)</f>
        <v>216784.4</v>
      </c>
      <c r="J33" s="118">
        <f>SUM(J31:J32)</f>
        <v>26085.49</v>
      </c>
      <c r="K33" s="118">
        <f t="shared" ref="K33:M33" si="3">SUM(K31:K32)</f>
        <v>40000</v>
      </c>
      <c r="L33" s="118">
        <f t="shared" si="3"/>
        <v>15000</v>
      </c>
      <c r="M33" s="118">
        <f t="shared" si="3"/>
        <v>30000</v>
      </c>
    </row>
    <row r="34" spans="1:15" ht="15.75" thickBot="1" x14ac:dyDescent="0.3">
      <c r="A34" s="9" t="s">
        <v>298</v>
      </c>
      <c r="B34" s="6">
        <v>1942</v>
      </c>
      <c r="C34" s="4"/>
      <c r="D34" s="4"/>
      <c r="E34" s="21"/>
      <c r="F34" s="11"/>
      <c r="G34" s="18"/>
      <c r="H34" s="12"/>
      <c r="I34" s="28"/>
      <c r="J34" s="4"/>
      <c r="K34" s="4"/>
      <c r="L34" s="4"/>
      <c r="M34" s="17"/>
    </row>
    <row r="35" spans="1:15" ht="15.75" thickBot="1" x14ac:dyDescent="0.3">
      <c r="A35" s="9" t="s">
        <v>269</v>
      </c>
      <c r="B35" s="6">
        <v>403381.25</v>
      </c>
      <c r="C35" s="41"/>
      <c r="D35" s="41"/>
      <c r="E35" s="21"/>
      <c r="F35" s="11"/>
      <c r="G35" s="18"/>
      <c r="H35" s="12"/>
      <c r="I35" s="30">
        <f>SUM(I9+I12+I24+I28+I33)</f>
        <v>632498.80000000005</v>
      </c>
      <c r="J35" s="30">
        <f t="shared" ref="J35:M35" si="4">SUM(J9+J12+J24+J28+J33)</f>
        <v>381710.08000000002</v>
      </c>
      <c r="K35" s="30">
        <f t="shared" si="4"/>
        <v>599325</v>
      </c>
      <c r="L35" s="30">
        <f t="shared" si="4"/>
        <v>363722.57</v>
      </c>
      <c r="M35" s="30">
        <f t="shared" si="4"/>
        <v>661700</v>
      </c>
    </row>
    <row r="36" spans="1:15" ht="15.75" thickBot="1" x14ac:dyDescent="0.3">
      <c r="A36" s="9" t="s">
        <v>235</v>
      </c>
      <c r="B36" s="6">
        <v>162943.65</v>
      </c>
      <c r="C36" s="4"/>
      <c r="D36" s="4"/>
      <c r="E36" s="21"/>
      <c r="F36" s="11"/>
      <c r="G36" s="18"/>
      <c r="H36" s="9" t="s">
        <v>11</v>
      </c>
      <c r="I36" s="21"/>
      <c r="J36" s="21"/>
      <c r="K36" s="21"/>
      <c r="L36" s="21"/>
      <c r="M36" s="124"/>
    </row>
    <row r="37" spans="1:15" ht="15.75" thickBot="1" x14ac:dyDescent="0.3">
      <c r="A37" s="9" t="s">
        <v>216</v>
      </c>
      <c r="B37" s="6">
        <v>92231.03</v>
      </c>
      <c r="C37" s="4"/>
      <c r="D37" s="4"/>
      <c r="E37" s="21"/>
      <c r="F37" s="11"/>
      <c r="G37" s="18"/>
      <c r="H37" s="12"/>
      <c r="I37" s="4"/>
      <c r="J37" s="4"/>
      <c r="K37" s="4"/>
      <c r="L37" s="4"/>
      <c r="M37" s="13"/>
    </row>
    <row r="38" spans="1:15" x14ac:dyDescent="0.25">
      <c r="A38" s="14"/>
      <c r="B38" s="15"/>
      <c r="C38" s="15"/>
      <c r="D38" s="15"/>
      <c r="E38" s="15"/>
      <c r="F38" s="16"/>
      <c r="G38" s="18"/>
      <c r="H38" s="9" t="s">
        <v>21</v>
      </c>
      <c r="I38" s="25" t="s">
        <v>210</v>
      </c>
      <c r="J38" s="4"/>
      <c r="K38" s="4"/>
      <c r="M38" s="81">
        <f>SUM(M9)-F10</f>
        <v>112550</v>
      </c>
    </row>
    <row r="39" spans="1:15" x14ac:dyDescent="0.25">
      <c r="G39" s="18"/>
      <c r="H39" s="12"/>
      <c r="I39" s="25" t="s">
        <v>211</v>
      </c>
      <c r="J39" s="4"/>
      <c r="K39" s="4"/>
      <c r="M39" s="82">
        <f>SUM(M24)-F24</f>
        <v>217330</v>
      </c>
      <c r="O39" s="4"/>
    </row>
    <row r="40" spans="1:15" x14ac:dyDescent="0.25">
      <c r="G40" s="18"/>
      <c r="H40" s="9"/>
      <c r="I40" s="25" t="s">
        <v>5</v>
      </c>
      <c r="J40" s="4"/>
      <c r="K40" s="4"/>
      <c r="M40" s="82">
        <f>SUM(M12)</f>
        <v>128500</v>
      </c>
    </row>
    <row r="41" spans="1:15" x14ac:dyDescent="0.25">
      <c r="H41" s="9"/>
      <c r="I41" s="25" t="s">
        <v>3</v>
      </c>
      <c r="J41" s="4"/>
      <c r="K41" s="4"/>
      <c r="M41" s="82">
        <f>SUM(M28-F30)</f>
        <v>15750</v>
      </c>
    </row>
    <row r="42" spans="1:15" x14ac:dyDescent="0.25">
      <c r="H42" s="14"/>
      <c r="I42" s="26" t="s">
        <v>206</v>
      </c>
      <c r="J42" s="15"/>
      <c r="K42" s="15"/>
      <c r="L42" s="15"/>
      <c r="M42" s="83">
        <f>SUM(M31)</f>
        <v>30000</v>
      </c>
    </row>
    <row r="44" spans="1:15" x14ac:dyDescent="0.25">
      <c r="L44" t="s">
        <v>299</v>
      </c>
      <c r="M44" s="4">
        <f>SUM(M38:M42)</f>
        <v>504130</v>
      </c>
    </row>
    <row r="47" spans="1:15" ht="30" x14ac:dyDescent="0.25">
      <c r="A47" s="160" t="s">
        <v>295</v>
      </c>
      <c r="B47" s="42">
        <v>157570</v>
      </c>
      <c r="D47" t="s">
        <v>296</v>
      </c>
      <c r="E47" s="42">
        <v>661700</v>
      </c>
      <c r="H47" s="153" t="s">
        <v>287</v>
      </c>
      <c r="I47" s="154"/>
    </row>
    <row r="48" spans="1:15" ht="30" x14ac:dyDescent="0.25">
      <c r="B48" s="42"/>
      <c r="D48" s="10" t="s">
        <v>297</v>
      </c>
      <c r="E48" s="42">
        <v>18266.650000000001</v>
      </c>
      <c r="H48" s="154" t="s">
        <v>291</v>
      </c>
      <c r="I48" s="155">
        <v>333500</v>
      </c>
    </row>
    <row r="49" spans="1:9" ht="30" x14ac:dyDescent="0.25">
      <c r="A49" s="2" t="s">
        <v>294</v>
      </c>
      <c r="B49" s="161">
        <f>SUM(B47:B48)</f>
        <v>157570</v>
      </c>
      <c r="D49" s="10" t="s">
        <v>301</v>
      </c>
      <c r="E49" s="162">
        <v>679966.65</v>
      </c>
      <c r="H49" s="154" t="s">
        <v>288</v>
      </c>
      <c r="I49" s="156">
        <v>47583</v>
      </c>
    </row>
    <row r="50" spans="1:9" x14ac:dyDescent="0.25">
      <c r="B50" s="42"/>
      <c r="E50" s="42"/>
      <c r="H50" s="157" t="s">
        <v>289</v>
      </c>
      <c r="I50" s="155">
        <v>365333</v>
      </c>
    </row>
    <row r="51" spans="1:9" x14ac:dyDescent="0.25">
      <c r="A51" s="154" t="s">
        <v>300</v>
      </c>
      <c r="B51" s="155">
        <v>523646.65</v>
      </c>
      <c r="E51" s="42"/>
      <c r="H51" s="158" t="s">
        <v>290</v>
      </c>
      <c r="I51" s="155">
        <v>18266.650000000001</v>
      </c>
    </row>
    <row r="52" spans="1:9" x14ac:dyDescent="0.25">
      <c r="B52" s="42"/>
      <c r="H52" s="154"/>
      <c r="I52" s="155"/>
    </row>
    <row r="53" spans="1:9" x14ac:dyDescent="0.25">
      <c r="B53" s="42"/>
      <c r="H53" s="157" t="s">
        <v>292</v>
      </c>
      <c r="I53" s="155">
        <v>383599.65</v>
      </c>
    </row>
  </sheetData>
  <printOptions gridLines="1"/>
  <pageMargins left="0.7" right="0.7" top="0.75" bottom="0.75" header="0.3" footer="0.3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2"/>
  <sheetViews>
    <sheetView workbookViewId="0">
      <selection activeCell="D15" sqref="D15"/>
    </sheetView>
  </sheetViews>
  <sheetFormatPr defaultRowHeight="15" x14ac:dyDescent="0.25"/>
  <cols>
    <col min="1" max="1" width="29.5703125" customWidth="1"/>
    <col min="2" max="2" width="13.28515625" customWidth="1"/>
    <col min="3" max="4" width="13" customWidth="1"/>
    <col min="5" max="5" width="12.42578125" customWidth="1"/>
    <col min="6" max="6" width="13.42578125" customWidth="1"/>
    <col min="7" max="7" width="6.5703125" customWidth="1"/>
    <col min="8" max="8" width="14.28515625" customWidth="1"/>
    <col min="9" max="9" width="14" customWidth="1"/>
  </cols>
  <sheetData>
    <row r="1" spans="1:9" ht="23.25" x14ac:dyDescent="0.35">
      <c r="A1" s="1" t="s">
        <v>278</v>
      </c>
      <c r="H1" s="3"/>
      <c r="I1" s="89" t="s">
        <v>184</v>
      </c>
    </row>
    <row r="2" spans="1:9" ht="23.25" x14ac:dyDescent="0.35">
      <c r="A2" s="1" t="s">
        <v>131</v>
      </c>
      <c r="H2" s="3"/>
      <c r="I2" s="90" t="s">
        <v>185</v>
      </c>
    </row>
    <row r="3" spans="1:9" ht="15.75" hidden="1" x14ac:dyDescent="0.25">
      <c r="I3" s="91" t="s">
        <v>186</v>
      </c>
    </row>
    <row r="4" spans="1:9" ht="46.5" hidden="1" x14ac:dyDescent="0.35">
      <c r="A4" s="27" t="s">
        <v>0</v>
      </c>
      <c r="B4" s="20" t="s">
        <v>160</v>
      </c>
      <c r="C4" s="20" t="s">
        <v>182</v>
      </c>
      <c r="D4" s="20" t="s">
        <v>159</v>
      </c>
      <c r="E4" s="20" t="s">
        <v>14</v>
      </c>
      <c r="F4" s="20" t="s">
        <v>183</v>
      </c>
      <c r="H4" s="94" t="s">
        <v>187</v>
      </c>
    </row>
    <row r="5" spans="1:9" hidden="1" x14ac:dyDescent="0.25">
      <c r="A5" s="9"/>
      <c r="B5" s="34"/>
      <c r="C5" s="10"/>
      <c r="D5" s="10"/>
      <c r="E5" s="10"/>
      <c r="F5" s="31"/>
    </row>
    <row r="6" spans="1:9" hidden="1" x14ac:dyDescent="0.25">
      <c r="A6" s="9" t="s">
        <v>70</v>
      </c>
      <c r="B6" s="12"/>
      <c r="C6" s="4"/>
      <c r="D6" s="4"/>
      <c r="E6" s="4"/>
      <c r="F6" s="17"/>
    </row>
    <row r="7" spans="1:9" hidden="1" x14ac:dyDescent="0.25">
      <c r="A7" s="12"/>
      <c r="B7" s="36"/>
      <c r="C7" s="4"/>
      <c r="D7" s="4"/>
      <c r="E7" s="4"/>
      <c r="F7" s="17"/>
    </row>
    <row r="8" spans="1:9" ht="15.75" hidden="1" thickBot="1" x14ac:dyDescent="0.3">
      <c r="A8" s="12"/>
      <c r="B8" s="37"/>
      <c r="C8" s="4"/>
      <c r="D8" s="4"/>
      <c r="E8" s="4"/>
      <c r="F8" s="17"/>
    </row>
    <row r="9" spans="1:9" ht="15.75" hidden="1" thickBot="1" x14ac:dyDescent="0.3">
      <c r="A9" s="12"/>
      <c r="B9" s="29">
        <f>SUM(B7:B8)</f>
        <v>0</v>
      </c>
      <c r="C9" s="5">
        <f>SUM(C7:C8)</f>
        <v>0</v>
      </c>
      <c r="D9" s="5">
        <f>SUM(D7:D8)</f>
        <v>0</v>
      </c>
      <c r="E9" s="5">
        <f>SUM(E7:E8)</f>
        <v>0</v>
      </c>
      <c r="F9" s="32">
        <f>SUM(F7:F8)</f>
        <v>0</v>
      </c>
    </row>
    <row r="10" spans="1:9" hidden="1" x14ac:dyDescent="0.25">
      <c r="A10" s="14"/>
      <c r="B10" s="15"/>
      <c r="C10" s="15"/>
      <c r="D10" s="15"/>
      <c r="E10" s="15"/>
      <c r="F10" s="16"/>
    </row>
    <row r="12" spans="1:9" ht="46.5" x14ac:dyDescent="0.35">
      <c r="A12" s="19" t="s">
        <v>13</v>
      </c>
      <c r="B12" s="20" t="s">
        <v>257</v>
      </c>
      <c r="C12" s="20" t="s">
        <v>279</v>
      </c>
      <c r="D12" s="20" t="s">
        <v>258</v>
      </c>
      <c r="E12" s="20" t="s">
        <v>14</v>
      </c>
      <c r="F12" s="20" t="s">
        <v>280</v>
      </c>
    </row>
    <row r="13" spans="1:9" x14ac:dyDescent="0.25">
      <c r="A13" s="9"/>
      <c r="B13" s="40"/>
      <c r="F13" s="33"/>
    </row>
    <row r="14" spans="1:9" x14ac:dyDescent="0.25">
      <c r="A14" s="9" t="s">
        <v>67</v>
      </c>
      <c r="B14" s="36"/>
      <c r="C14" s="4"/>
      <c r="D14" s="4"/>
      <c r="E14" s="4"/>
      <c r="F14" s="11"/>
    </row>
    <row r="15" spans="1:9" ht="16.5" thickBot="1" x14ac:dyDescent="0.3">
      <c r="A15" s="12" t="s">
        <v>239</v>
      </c>
      <c r="B15" s="36">
        <v>12507.52</v>
      </c>
      <c r="C15" s="4">
        <v>14331</v>
      </c>
      <c r="D15" s="4">
        <v>15750</v>
      </c>
      <c r="E15" s="4"/>
      <c r="F15" s="17">
        <v>15750</v>
      </c>
      <c r="G15" s="93" t="str">
        <f>IF(H15="","",IF(H15&gt;0,I1,IF(H15&lt;0,I3,IF(H15=0,I2))))</f>
        <v>Æ</v>
      </c>
      <c r="H15" s="4">
        <f>SUM(F15-D15)</f>
        <v>0</v>
      </c>
    </row>
    <row r="16" spans="1:9" ht="15.75" thickBot="1" x14ac:dyDescent="0.3">
      <c r="A16" s="12"/>
      <c r="B16" s="5">
        <f>SUM(B15:B15)</f>
        <v>12507.52</v>
      </c>
      <c r="C16" s="5">
        <f>SUM(C15)</f>
        <v>14331</v>
      </c>
      <c r="D16" s="5">
        <f>SUM(D15)</f>
        <v>15750</v>
      </c>
      <c r="E16" s="5">
        <f>SUM(E15)</f>
        <v>0</v>
      </c>
      <c r="F16" s="5">
        <f>SUM(F15)</f>
        <v>15750</v>
      </c>
    </row>
    <row r="17" spans="1:6" ht="15.75" thickBot="1" x14ac:dyDescent="0.3">
      <c r="A17" s="12"/>
      <c r="F17" s="11"/>
    </row>
    <row r="18" spans="1:6" ht="15.75" thickBot="1" x14ac:dyDescent="0.3">
      <c r="A18" s="12"/>
      <c r="B18" s="29">
        <f>SUM(B16)</f>
        <v>12507.52</v>
      </c>
      <c r="C18" s="29">
        <f t="shared" ref="C18:F18" si="0">SUM(C16)</f>
        <v>14331</v>
      </c>
      <c r="D18" s="29">
        <f t="shared" si="0"/>
        <v>15750</v>
      </c>
      <c r="E18" s="29">
        <f t="shared" si="0"/>
        <v>0</v>
      </c>
      <c r="F18" s="29">
        <f t="shared" si="0"/>
        <v>15750</v>
      </c>
    </row>
    <row r="19" spans="1:6" x14ac:dyDescent="0.25">
      <c r="A19" s="14"/>
      <c r="B19" s="46"/>
      <c r="C19" s="46"/>
      <c r="D19" s="46"/>
      <c r="E19" s="46"/>
      <c r="F19" s="48"/>
    </row>
    <row r="21" spans="1:6" x14ac:dyDescent="0.25">
      <c r="A21" s="2"/>
    </row>
    <row r="22" spans="1:6" x14ac:dyDescent="0.25">
      <c r="B22" s="70"/>
    </row>
  </sheetData>
  <printOptions gridLines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71"/>
  <sheetViews>
    <sheetView topLeftCell="A12" workbookViewId="0">
      <pane ySplit="1" topLeftCell="A38" activePane="bottomLeft" state="frozen"/>
      <selection activeCell="A12" sqref="A12"/>
      <selection pane="bottomLeft" activeCell="B72" sqref="B72"/>
    </sheetView>
  </sheetViews>
  <sheetFormatPr defaultRowHeight="15" x14ac:dyDescent="0.25"/>
  <cols>
    <col min="1" max="1" width="29.5703125" customWidth="1"/>
    <col min="2" max="2" width="13.28515625" customWidth="1"/>
    <col min="3" max="4" width="13" customWidth="1"/>
    <col min="5" max="5" width="12.42578125" customWidth="1"/>
    <col min="6" max="6" width="13.42578125" customWidth="1"/>
    <col min="7" max="7" width="4.7109375" customWidth="1"/>
    <col min="8" max="8" width="10.5703125" customWidth="1"/>
    <col min="9" max="10" width="14.28515625" customWidth="1"/>
    <col min="11" max="11" width="14" customWidth="1"/>
  </cols>
  <sheetData>
    <row r="1" spans="1:10" ht="23.25" x14ac:dyDescent="0.35">
      <c r="A1" s="1" t="s">
        <v>278</v>
      </c>
      <c r="I1" s="89" t="s">
        <v>184</v>
      </c>
      <c r="J1" s="3"/>
    </row>
    <row r="2" spans="1:10" ht="23.25" x14ac:dyDescent="0.35">
      <c r="A2" s="1" t="s">
        <v>198</v>
      </c>
      <c r="I2" s="90" t="s">
        <v>185</v>
      </c>
      <c r="J2" s="3"/>
    </row>
    <row r="3" spans="1:10" ht="15.75" x14ac:dyDescent="0.25">
      <c r="I3" s="91" t="s">
        <v>186</v>
      </c>
    </row>
    <row r="4" spans="1:10" ht="46.5" x14ac:dyDescent="0.35">
      <c r="A4" s="27" t="s">
        <v>0</v>
      </c>
      <c r="B4" s="20" t="s">
        <v>257</v>
      </c>
      <c r="C4" s="20" t="s">
        <v>279</v>
      </c>
      <c r="D4" s="20" t="s">
        <v>258</v>
      </c>
      <c r="E4" s="20" t="s">
        <v>14</v>
      </c>
      <c r="F4" s="20" t="s">
        <v>280</v>
      </c>
      <c r="H4" s="94" t="s">
        <v>187</v>
      </c>
    </row>
    <row r="5" spans="1:10" x14ac:dyDescent="0.25">
      <c r="A5" s="9"/>
      <c r="B5" s="34"/>
      <c r="C5" s="10"/>
      <c r="D5" s="10"/>
      <c r="E5" s="10"/>
      <c r="F5" s="31"/>
      <c r="H5" s="53"/>
    </row>
    <row r="6" spans="1:10" x14ac:dyDescent="0.25">
      <c r="A6" s="9" t="s">
        <v>1</v>
      </c>
      <c r="B6" s="12"/>
      <c r="C6" s="4"/>
      <c r="D6" s="4"/>
      <c r="E6" s="4"/>
      <c r="F6" s="17"/>
      <c r="H6" s="44"/>
    </row>
    <row r="7" spans="1:10" ht="15.75" x14ac:dyDescent="0.25">
      <c r="A7" s="12" t="s">
        <v>4</v>
      </c>
      <c r="B7" s="36">
        <v>263.01</v>
      </c>
      <c r="C7" s="4"/>
      <c r="D7" s="4">
        <v>150</v>
      </c>
      <c r="E7" s="4"/>
      <c r="F7" s="17"/>
      <c r="G7" s="87" t="str">
        <f>IF(H7="","",IF(H7&gt;0,$I$1,IF(H7&lt;0,$I$3,IF(H7=0,$I$2))))</f>
        <v>È</v>
      </c>
      <c r="H7" s="98">
        <f>SUM(F7-D7)</f>
        <v>-150</v>
      </c>
    </row>
    <row r="8" spans="1:10" ht="16.5" thickBot="1" x14ac:dyDescent="0.3">
      <c r="A8" s="12" t="s">
        <v>12</v>
      </c>
      <c r="B8" s="37">
        <v>2216.88</v>
      </c>
      <c r="C8" s="4"/>
      <c r="D8" s="4">
        <v>1100</v>
      </c>
      <c r="E8" s="4"/>
      <c r="F8" s="17"/>
      <c r="G8" s="93" t="str">
        <f t="shared" ref="G8:G9" si="0">IF(H8="","",IF(H8&gt;0,$I$1,IF(H8&lt;0,$I$3,IF(H8=0,$I$2))))</f>
        <v>È</v>
      </c>
      <c r="H8" s="98">
        <f>SUM(F8-D8)</f>
        <v>-1100</v>
      </c>
    </row>
    <row r="9" spans="1:10" ht="16.5" thickBot="1" x14ac:dyDescent="0.3">
      <c r="A9" s="12"/>
      <c r="B9" s="29">
        <f>SUM(B7:B8)</f>
        <v>2479.8900000000003</v>
      </c>
      <c r="C9" s="5">
        <f>SUM(C7:C8)</f>
        <v>0</v>
      </c>
      <c r="D9" s="5">
        <f>SUM(D7:D8)</f>
        <v>1250</v>
      </c>
      <c r="E9" s="5">
        <f>SUM(E7:E8)</f>
        <v>0</v>
      </c>
      <c r="F9" s="32">
        <f>SUM(F7:F8)</f>
        <v>0</v>
      </c>
      <c r="G9" s="93" t="str">
        <f t="shared" si="0"/>
        <v>È</v>
      </c>
      <c r="H9" s="97">
        <f>SUM(F9-D9)</f>
        <v>-1250</v>
      </c>
    </row>
    <row r="10" spans="1:10" x14ac:dyDescent="0.25">
      <c r="A10" s="14"/>
      <c r="B10" s="15"/>
      <c r="C10" s="15"/>
      <c r="D10" s="15"/>
      <c r="E10" s="15"/>
      <c r="F10" s="16"/>
      <c r="H10" s="96"/>
    </row>
    <row r="12" spans="1:10" ht="46.5" x14ac:dyDescent="0.35">
      <c r="A12" s="19" t="s">
        <v>13</v>
      </c>
      <c r="B12" s="20" t="s">
        <v>257</v>
      </c>
      <c r="C12" s="20" t="s">
        <v>279</v>
      </c>
      <c r="D12" s="20" t="s">
        <v>258</v>
      </c>
      <c r="E12" s="20" t="s">
        <v>14</v>
      </c>
      <c r="F12" s="20" t="s">
        <v>280</v>
      </c>
    </row>
    <row r="13" spans="1:10" x14ac:dyDescent="0.25">
      <c r="A13" s="9"/>
      <c r="B13" s="40"/>
      <c r="F13" s="33"/>
      <c r="H13" s="53"/>
    </row>
    <row r="14" spans="1:10" x14ac:dyDescent="0.25">
      <c r="A14" s="9" t="s">
        <v>1</v>
      </c>
      <c r="B14" s="36"/>
      <c r="C14" s="4"/>
      <c r="D14" s="4"/>
      <c r="E14" s="4"/>
      <c r="F14" s="11"/>
      <c r="H14" s="44"/>
    </row>
    <row r="15" spans="1:10" ht="15.75" x14ac:dyDescent="0.25">
      <c r="A15" s="44" t="s">
        <v>37</v>
      </c>
      <c r="B15" s="4">
        <v>5437.5</v>
      </c>
      <c r="C15" s="4">
        <v>5365</v>
      </c>
      <c r="D15" s="4">
        <v>3000</v>
      </c>
      <c r="E15" s="4"/>
      <c r="F15" s="17">
        <v>5000</v>
      </c>
      <c r="G15" s="87" t="str">
        <f>IF(H15="","",IF(H15&gt;0,I1,IF(H15&lt;0,I3,IF(H15=0,I2))))</f>
        <v>Ç</v>
      </c>
      <c r="H15" s="98">
        <f t="shared" ref="H15:H28" si="1">SUM(F15-D15)</f>
        <v>2000</v>
      </c>
    </row>
    <row r="16" spans="1:10" ht="15.75" x14ac:dyDescent="0.25">
      <c r="A16" s="44" t="s">
        <v>38</v>
      </c>
      <c r="B16" s="4">
        <v>664</v>
      </c>
      <c r="C16" s="4">
        <v>801</v>
      </c>
      <c r="D16" s="4">
        <v>0</v>
      </c>
      <c r="E16" s="4"/>
      <c r="F16" s="17">
        <v>1000</v>
      </c>
      <c r="G16" s="87" t="str">
        <f>IF(H16="","",IF(H16&gt;0,I1,IF(H16&lt;0,I2,IF(H16=0,I3))))</f>
        <v>Ç</v>
      </c>
      <c r="H16" s="98">
        <f t="shared" si="1"/>
        <v>1000</v>
      </c>
    </row>
    <row r="17" spans="1:9" ht="15.75" x14ac:dyDescent="0.25">
      <c r="A17" s="44" t="s">
        <v>31</v>
      </c>
      <c r="B17" s="4">
        <v>0</v>
      </c>
      <c r="C17" s="4">
        <v>4222</v>
      </c>
      <c r="D17" s="4">
        <v>8000</v>
      </c>
      <c r="E17" s="4"/>
      <c r="F17" s="17">
        <v>20000</v>
      </c>
      <c r="G17" s="93" t="str">
        <f>IF(H17="","",IF(H17&gt;0,I1,IF(H17&lt;0,I3,IF(H17=0,I2))))</f>
        <v>Ç</v>
      </c>
      <c r="H17" s="98">
        <f t="shared" si="1"/>
        <v>12000</v>
      </c>
      <c r="I17" t="s">
        <v>282</v>
      </c>
    </row>
    <row r="18" spans="1:9" ht="15.75" x14ac:dyDescent="0.25">
      <c r="A18" s="44" t="s">
        <v>36</v>
      </c>
      <c r="B18" s="4">
        <v>0</v>
      </c>
      <c r="C18" s="4">
        <v>1200</v>
      </c>
      <c r="D18" s="4">
        <v>1000</v>
      </c>
      <c r="E18" s="4"/>
      <c r="F18" s="17">
        <v>1000</v>
      </c>
      <c r="G18" s="87" t="str">
        <f>IF(H18="","",IF(H18&gt;0,I1,IF(H18&lt;0,I3,IF(H18=0,I2))))</f>
        <v>Æ</v>
      </c>
      <c r="H18" s="98">
        <f t="shared" si="1"/>
        <v>0</v>
      </c>
    </row>
    <row r="19" spans="1:9" ht="15.75" x14ac:dyDescent="0.25">
      <c r="A19" s="44" t="s">
        <v>32</v>
      </c>
      <c r="B19" s="4">
        <v>704.85</v>
      </c>
      <c r="C19" s="4">
        <v>721</v>
      </c>
      <c r="D19" s="4">
        <v>1000</v>
      </c>
      <c r="E19" s="4"/>
      <c r="F19" s="17">
        <v>1000</v>
      </c>
      <c r="G19" s="87" t="str">
        <f>IF(H19="","",IF(H19&gt;0,I1,IF(H19&lt;0,I3,IF(H19=0,I2))))</f>
        <v>Æ</v>
      </c>
      <c r="H19" s="98">
        <f t="shared" si="1"/>
        <v>0</v>
      </c>
    </row>
    <row r="20" spans="1:9" ht="15.75" x14ac:dyDescent="0.25">
      <c r="A20" s="44" t="s">
        <v>33</v>
      </c>
      <c r="B20" s="4">
        <v>12650.05</v>
      </c>
      <c r="C20" s="4">
        <v>13512</v>
      </c>
      <c r="D20" s="4">
        <v>15000</v>
      </c>
      <c r="E20" s="4"/>
      <c r="F20" s="17">
        <v>15000</v>
      </c>
      <c r="G20" s="92" t="str">
        <f>IF(H20="","",IF(H20&gt;0,I1,IF(H20&lt;0,I3,IF(H20=0,I2))))</f>
        <v>Æ</v>
      </c>
      <c r="H20" s="98">
        <f t="shared" si="1"/>
        <v>0</v>
      </c>
    </row>
    <row r="21" spans="1:9" ht="15.75" x14ac:dyDescent="0.25">
      <c r="A21" s="44" t="s">
        <v>34</v>
      </c>
      <c r="B21" s="4">
        <v>1732.81</v>
      </c>
      <c r="C21" s="4">
        <v>195</v>
      </c>
      <c r="D21" s="4">
        <v>500</v>
      </c>
      <c r="E21" s="4"/>
      <c r="F21" s="17">
        <v>500</v>
      </c>
      <c r="G21" s="92" t="str">
        <f>IF(H21="","",IF(H21&gt;0,I1,IF(H21&lt;0,I3,IF(H21=0,I2))))</f>
        <v>Æ</v>
      </c>
      <c r="H21" s="98">
        <f t="shared" si="1"/>
        <v>0</v>
      </c>
    </row>
    <row r="22" spans="1:9" ht="15.75" x14ac:dyDescent="0.25">
      <c r="A22" s="44" t="s">
        <v>35</v>
      </c>
      <c r="B22" s="4">
        <v>225</v>
      </c>
      <c r="C22" s="4">
        <v>345</v>
      </c>
      <c r="D22" s="4">
        <v>1000</v>
      </c>
      <c r="E22" s="4"/>
      <c r="F22" s="17">
        <v>500</v>
      </c>
      <c r="G22" s="93" t="str">
        <f>IF(H22="","",IF(H22&gt;0,I1,IF(H22&lt;0,I3,IF(H22=0,I2))))</f>
        <v>È</v>
      </c>
      <c r="H22" s="98">
        <f t="shared" si="1"/>
        <v>-500</v>
      </c>
    </row>
    <row r="23" spans="1:9" ht="15.75" x14ac:dyDescent="0.25">
      <c r="A23" s="44" t="s">
        <v>39</v>
      </c>
      <c r="B23" s="4">
        <v>457.19</v>
      </c>
      <c r="C23" s="4">
        <v>502</v>
      </c>
      <c r="D23" s="4">
        <v>500</v>
      </c>
      <c r="E23" s="4"/>
      <c r="F23" s="17">
        <v>500</v>
      </c>
      <c r="G23" s="93" t="str">
        <f>IF(H23="","",IF(H23&gt;0,I1,IF(H23&lt;0,I3,IF(H23=0,I2))))</f>
        <v>Æ</v>
      </c>
      <c r="H23" s="98">
        <f t="shared" si="1"/>
        <v>0</v>
      </c>
    </row>
    <row r="24" spans="1:9" ht="15.75" x14ac:dyDescent="0.25">
      <c r="A24" s="44" t="s">
        <v>40</v>
      </c>
      <c r="B24" s="4">
        <v>1006.2</v>
      </c>
      <c r="C24" s="4">
        <v>10205</v>
      </c>
      <c r="D24" s="4">
        <v>2000</v>
      </c>
      <c r="E24" s="4"/>
      <c r="F24" s="17">
        <v>2000</v>
      </c>
      <c r="G24" s="92" t="str">
        <f>IF(H24="","",IF(H24&gt;0,I1,IF(H24&lt;0,I3,IF(H24=0,I2))))</f>
        <v>Æ</v>
      </c>
      <c r="H24" s="98">
        <f t="shared" si="1"/>
        <v>0</v>
      </c>
    </row>
    <row r="25" spans="1:9" ht="15.75" x14ac:dyDescent="0.25">
      <c r="A25" s="44" t="s">
        <v>41</v>
      </c>
      <c r="B25" s="4">
        <v>0</v>
      </c>
      <c r="C25" s="4">
        <v>1870</v>
      </c>
      <c r="D25" s="4">
        <v>250</v>
      </c>
      <c r="E25" s="4"/>
      <c r="F25" s="17">
        <v>250</v>
      </c>
      <c r="G25" s="92" t="str">
        <f>IF(H25="","",IF(H25&gt;0,I1,IF(H25&lt;0,I3,IF(H25=0,I2))))</f>
        <v>Æ</v>
      </c>
      <c r="H25" s="98">
        <f t="shared" si="1"/>
        <v>0</v>
      </c>
    </row>
    <row r="26" spans="1:9" ht="15.75" x14ac:dyDescent="0.25">
      <c r="A26" s="44" t="s">
        <v>42</v>
      </c>
      <c r="B26" s="4">
        <v>1145.7</v>
      </c>
      <c r="C26" s="4">
        <v>843</v>
      </c>
      <c r="D26" s="4">
        <v>1500</v>
      </c>
      <c r="E26" s="4"/>
      <c r="F26" s="17">
        <v>1500</v>
      </c>
      <c r="G26" s="93" t="str">
        <f>IF(H26="","",IF(H26&gt;0,I1,IF(H26&lt;0,I3,IF(H26=0,I2))))</f>
        <v>Æ</v>
      </c>
      <c r="H26" s="98">
        <f t="shared" si="1"/>
        <v>0</v>
      </c>
    </row>
    <row r="27" spans="1:9" ht="15.75" x14ac:dyDescent="0.25">
      <c r="A27" s="44" t="s">
        <v>230</v>
      </c>
      <c r="B27" s="4">
        <v>0</v>
      </c>
      <c r="C27" s="4">
        <v>3</v>
      </c>
      <c r="D27" s="4">
        <v>0</v>
      </c>
      <c r="E27" s="4"/>
      <c r="F27" s="4">
        <v>0</v>
      </c>
      <c r="G27" s="92" t="str">
        <f>IF(H27="","",IF(H27&gt;0,I1,IF(H27&lt;0,I3,IF(H27=0,I2))))</f>
        <v>Æ</v>
      </c>
      <c r="H27" s="98">
        <f t="shared" si="1"/>
        <v>0</v>
      </c>
    </row>
    <row r="28" spans="1:9" ht="16.5" thickBot="1" x14ac:dyDescent="0.3">
      <c r="A28" s="44" t="s">
        <v>231</v>
      </c>
      <c r="B28" s="4">
        <v>1216.5</v>
      </c>
      <c r="C28" s="4">
        <v>446</v>
      </c>
      <c r="D28" s="4">
        <v>0</v>
      </c>
      <c r="E28" s="4"/>
      <c r="F28" s="4">
        <v>0</v>
      </c>
      <c r="G28" s="92" t="str">
        <f>IF(H28="","",IF(H28&gt;0,I1,IF(H28&lt;0,I2,IF(H28=0,I3))))</f>
        <v>È</v>
      </c>
      <c r="H28" s="95">
        <f t="shared" si="1"/>
        <v>0</v>
      </c>
    </row>
    <row r="29" spans="1:9" ht="16.5" thickBot="1" x14ac:dyDescent="0.3">
      <c r="A29" s="12"/>
      <c r="B29" s="5">
        <f>SUM(B15:B28)</f>
        <v>25239.800000000003</v>
      </c>
      <c r="C29" s="5">
        <f>SUM(C15:C28)</f>
        <v>40230</v>
      </c>
      <c r="D29" s="5">
        <f>SUM(D15:D28)</f>
        <v>33750</v>
      </c>
      <c r="E29" s="5">
        <f>SUM(E15:E28)</f>
        <v>0</v>
      </c>
      <c r="F29" s="5">
        <f>SUM(F15:F27)</f>
        <v>48250</v>
      </c>
      <c r="G29" s="92" t="str">
        <f>IF(H29="","",IF(H29&gt;0,I1,IF(H29&lt;0,I3,IF(H29=0,I2))))</f>
        <v>Ç</v>
      </c>
      <c r="H29" s="97">
        <f>SUM(F29-D29)</f>
        <v>14500</v>
      </c>
    </row>
    <row r="30" spans="1:9" ht="15.75" thickBot="1" x14ac:dyDescent="0.3">
      <c r="A30" s="44"/>
      <c r="B30" s="4"/>
      <c r="C30" s="4"/>
      <c r="D30" s="4"/>
      <c r="E30" s="4"/>
      <c r="F30" s="17"/>
    </row>
    <row r="31" spans="1:9" ht="15.75" thickBot="1" x14ac:dyDescent="0.3">
      <c r="A31" s="9" t="s">
        <v>249</v>
      </c>
      <c r="B31" s="5">
        <v>970</v>
      </c>
      <c r="C31" s="5">
        <v>916</v>
      </c>
      <c r="D31" s="5">
        <v>0</v>
      </c>
      <c r="E31" s="5">
        <v>0</v>
      </c>
      <c r="F31" s="5">
        <v>25000</v>
      </c>
      <c r="I31" t="s">
        <v>283</v>
      </c>
    </row>
    <row r="32" spans="1:9" x14ac:dyDescent="0.25">
      <c r="A32" s="12"/>
      <c r="B32" s="36"/>
      <c r="C32" s="4"/>
      <c r="D32" s="4"/>
      <c r="E32" s="4"/>
      <c r="F32" s="17"/>
    </row>
    <row r="33" spans="1:9" x14ac:dyDescent="0.25">
      <c r="A33" s="9" t="s">
        <v>46</v>
      </c>
      <c r="B33" s="36"/>
      <c r="C33" s="4"/>
      <c r="D33" s="4"/>
      <c r="E33" s="4"/>
      <c r="F33" s="17"/>
    </row>
    <row r="34" spans="1:9" x14ac:dyDescent="0.25">
      <c r="A34" s="45" t="s">
        <v>43</v>
      </c>
      <c r="B34" s="36"/>
      <c r="C34" s="4"/>
      <c r="D34" s="4"/>
      <c r="E34" s="4"/>
      <c r="F34" s="17"/>
    </row>
    <row r="35" spans="1:9" ht="15.75" x14ac:dyDescent="0.25">
      <c r="A35" s="44" t="s">
        <v>44</v>
      </c>
      <c r="B35" s="4">
        <v>3500</v>
      </c>
      <c r="C35" s="4">
        <v>3944</v>
      </c>
      <c r="D35" s="4">
        <v>5600</v>
      </c>
      <c r="E35" s="4"/>
      <c r="F35" s="17">
        <v>5600</v>
      </c>
      <c r="G35" s="93" t="str">
        <f>IF(H35="","",IF(H35&gt;0,$I$1,IF(H35&lt;0,$I$3,IF(H35=0,$I$2))))</f>
        <v>Æ</v>
      </c>
      <c r="H35" s="99">
        <f>SUM(F35-D35)</f>
        <v>0</v>
      </c>
    </row>
    <row r="36" spans="1:9" ht="15.75" x14ac:dyDescent="0.25">
      <c r="A36" s="44" t="s">
        <v>45</v>
      </c>
      <c r="B36" s="4">
        <v>2024.19</v>
      </c>
      <c r="C36" s="4">
        <v>2632</v>
      </c>
      <c r="D36" s="4">
        <v>2500</v>
      </c>
      <c r="E36" s="4"/>
      <c r="F36" s="17">
        <v>2750</v>
      </c>
      <c r="G36" s="92" t="str">
        <f>IF(H36="","",IF(H36&gt;0,$I$1,IF(H36&lt;0,$I$3,IF(H36=0,$I$2))))</f>
        <v>Ç</v>
      </c>
      <c r="H36" s="98">
        <f>SUM(F36-D36)</f>
        <v>250</v>
      </c>
    </row>
    <row r="37" spans="1:9" ht="15.75" x14ac:dyDescent="0.25">
      <c r="A37" s="45" t="s">
        <v>47</v>
      </c>
      <c r="B37" s="4"/>
      <c r="C37" s="4"/>
      <c r="D37" s="4"/>
      <c r="E37" s="4"/>
      <c r="F37" s="17"/>
      <c r="G37" s="87"/>
      <c r="H37" s="98"/>
    </row>
    <row r="38" spans="1:9" ht="15.75" x14ac:dyDescent="0.25">
      <c r="A38" s="44" t="s">
        <v>48</v>
      </c>
      <c r="B38" s="4">
        <v>816.05</v>
      </c>
      <c r="C38" s="4">
        <v>606</v>
      </c>
      <c r="D38" s="4">
        <v>1000</v>
      </c>
      <c r="E38" s="4"/>
      <c r="F38" s="17">
        <v>1000</v>
      </c>
      <c r="G38" s="87" t="str">
        <f t="shared" ref="G38:G51" si="2">IF(H38="","",IF(H38&gt;0,$I$1,IF(H38&lt;0,$I$3,IF(H38=0,$I$2))))</f>
        <v>Æ</v>
      </c>
      <c r="H38" s="98">
        <f t="shared" ref="H38:H51" si="3">SUM(F38-D38)</f>
        <v>0</v>
      </c>
    </row>
    <row r="39" spans="1:9" ht="15.75" x14ac:dyDescent="0.25">
      <c r="A39" s="44" t="s">
        <v>49</v>
      </c>
      <c r="B39" s="4">
        <v>3537.24</v>
      </c>
      <c r="C39" s="4">
        <v>3361</v>
      </c>
      <c r="D39" s="4">
        <v>3500</v>
      </c>
      <c r="E39" s="4"/>
      <c r="F39" s="17">
        <v>3750</v>
      </c>
      <c r="G39" s="92" t="str">
        <f t="shared" si="2"/>
        <v>Ç</v>
      </c>
      <c r="H39" s="98">
        <f t="shared" si="3"/>
        <v>250</v>
      </c>
    </row>
    <row r="40" spans="1:9" ht="15.75" x14ac:dyDescent="0.25">
      <c r="A40" s="44" t="s">
        <v>50</v>
      </c>
      <c r="B40" s="4">
        <v>0</v>
      </c>
      <c r="C40" s="4">
        <v>141</v>
      </c>
      <c r="D40" s="4">
        <v>200</v>
      </c>
      <c r="E40" s="4"/>
      <c r="F40" s="17">
        <v>200</v>
      </c>
      <c r="G40" s="87" t="str">
        <f t="shared" si="2"/>
        <v>Æ</v>
      </c>
      <c r="H40" s="98">
        <f t="shared" si="3"/>
        <v>0</v>
      </c>
    </row>
    <row r="41" spans="1:9" ht="15.75" x14ac:dyDescent="0.25">
      <c r="A41" s="44" t="s">
        <v>51</v>
      </c>
      <c r="B41" s="4">
        <v>1307.6099999999999</v>
      </c>
      <c r="C41" s="4">
        <v>1523</v>
      </c>
      <c r="D41" s="4">
        <v>2250</v>
      </c>
      <c r="E41" s="4"/>
      <c r="F41" s="17">
        <v>3000</v>
      </c>
      <c r="G41" s="93" t="str">
        <f t="shared" si="2"/>
        <v>Ç</v>
      </c>
      <c r="H41" s="98">
        <f t="shared" si="3"/>
        <v>750</v>
      </c>
    </row>
    <row r="42" spans="1:9" ht="15.75" x14ac:dyDescent="0.25">
      <c r="A42" s="44" t="s">
        <v>52</v>
      </c>
      <c r="B42" s="4">
        <v>3219.95</v>
      </c>
      <c r="C42" s="4">
        <v>2943</v>
      </c>
      <c r="D42" s="4">
        <v>3500</v>
      </c>
      <c r="E42" s="4"/>
      <c r="F42" s="17">
        <v>3500</v>
      </c>
      <c r="G42" s="93" t="str">
        <f t="shared" si="2"/>
        <v>Æ</v>
      </c>
      <c r="H42" s="98">
        <f t="shared" si="3"/>
        <v>0</v>
      </c>
    </row>
    <row r="43" spans="1:9" ht="15.75" x14ac:dyDescent="0.25">
      <c r="A43" s="44" t="s">
        <v>53</v>
      </c>
      <c r="B43" s="4">
        <v>406</v>
      </c>
      <c r="C43" s="4">
        <v>392</v>
      </c>
      <c r="D43" s="4">
        <v>550</v>
      </c>
      <c r="E43" s="4"/>
      <c r="F43" s="17">
        <v>2550</v>
      </c>
      <c r="G43" s="93" t="str">
        <f t="shared" si="2"/>
        <v>Ç</v>
      </c>
      <c r="H43" s="98">
        <f t="shared" si="3"/>
        <v>2000</v>
      </c>
      <c r="I43" t="s">
        <v>284</v>
      </c>
    </row>
    <row r="44" spans="1:9" ht="15.75" x14ac:dyDescent="0.25">
      <c r="A44" s="44" t="s">
        <v>54</v>
      </c>
      <c r="B44" s="4">
        <v>716.12</v>
      </c>
      <c r="C44" s="4">
        <v>798</v>
      </c>
      <c r="D44" s="4">
        <v>750</v>
      </c>
      <c r="E44" s="4"/>
      <c r="F44" s="17">
        <v>1000</v>
      </c>
      <c r="G44" s="87" t="str">
        <f t="shared" si="2"/>
        <v>Ç</v>
      </c>
      <c r="H44" s="98">
        <f t="shared" si="3"/>
        <v>250</v>
      </c>
    </row>
    <row r="45" spans="1:9" ht="15.75" x14ac:dyDescent="0.25">
      <c r="A45" s="44" t="s">
        <v>55</v>
      </c>
      <c r="B45" s="4">
        <v>169.01</v>
      </c>
      <c r="C45" s="4">
        <v>50</v>
      </c>
      <c r="D45" s="4">
        <v>250</v>
      </c>
      <c r="E45" s="4"/>
      <c r="F45" s="17">
        <v>250</v>
      </c>
      <c r="G45" s="87" t="str">
        <f t="shared" si="2"/>
        <v>Æ</v>
      </c>
      <c r="H45" s="98">
        <f t="shared" si="3"/>
        <v>0</v>
      </c>
    </row>
    <row r="46" spans="1:9" ht="15.75" x14ac:dyDescent="0.25">
      <c r="A46" s="44" t="s">
        <v>56</v>
      </c>
      <c r="B46" s="4">
        <v>105</v>
      </c>
      <c r="C46" s="4">
        <v>105</v>
      </c>
      <c r="D46" s="4">
        <v>100</v>
      </c>
      <c r="E46" s="4"/>
      <c r="F46" s="17">
        <v>150</v>
      </c>
      <c r="G46" s="93" t="str">
        <f t="shared" si="2"/>
        <v>Ç</v>
      </c>
      <c r="H46" s="98">
        <f t="shared" si="3"/>
        <v>50</v>
      </c>
    </row>
    <row r="47" spans="1:9" ht="15.75" x14ac:dyDescent="0.25">
      <c r="A47" s="44" t="s">
        <v>57</v>
      </c>
      <c r="B47" s="4">
        <v>254.75</v>
      </c>
      <c r="C47" s="4">
        <v>453</v>
      </c>
      <c r="D47" s="4">
        <v>400</v>
      </c>
      <c r="E47" s="4"/>
      <c r="F47" s="17">
        <v>500</v>
      </c>
      <c r="G47" s="92" t="str">
        <f t="shared" si="2"/>
        <v>Ç</v>
      </c>
      <c r="H47" s="98">
        <f t="shared" si="3"/>
        <v>100</v>
      </c>
    </row>
    <row r="48" spans="1:9" ht="15.75" x14ac:dyDescent="0.25">
      <c r="A48" s="44" t="s">
        <v>58</v>
      </c>
      <c r="B48" s="4">
        <v>150</v>
      </c>
      <c r="C48" s="4">
        <v>0</v>
      </c>
      <c r="D48" s="4">
        <v>300</v>
      </c>
      <c r="E48" s="4"/>
      <c r="F48" s="17">
        <v>300</v>
      </c>
      <c r="G48" s="87" t="str">
        <f t="shared" si="2"/>
        <v>Æ</v>
      </c>
      <c r="H48" s="98">
        <f t="shared" si="3"/>
        <v>0</v>
      </c>
    </row>
    <row r="49" spans="1:8" ht="15.75" x14ac:dyDescent="0.25">
      <c r="A49" s="44" t="s">
        <v>59</v>
      </c>
      <c r="B49" s="4">
        <v>3687.5</v>
      </c>
      <c r="C49" s="4">
        <v>750</v>
      </c>
      <c r="D49" s="4">
        <v>1500</v>
      </c>
      <c r="E49" s="4"/>
      <c r="F49" s="17">
        <v>2000</v>
      </c>
      <c r="G49" s="87" t="str">
        <f t="shared" si="2"/>
        <v>Ç</v>
      </c>
      <c r="H49" s="98">
        <f t="shared" si="3"/>
        <v>500</v>
      </c>
    </row>
    <row r="50" spans="1:8" ht="15.75" x14ac:dyDescent="0.25">
      <c r="A50" s="44" t="s">
        <v>60</v>
      </c>
      <c r="B50" s="4">
        <v>2600</v>
      </c>
      <c r="C50" s="4">
        <v>1670</v>
      </c>
      <c r="D50" s="4">
        <v>2750</v>
      </c>
      <c r="E50" s="4"/>
      <c r="F50" s="17">
        <v>2000</v>
      </c>
      <c r="G50" s="92" t="str">
        <f t="shared" si="2"/>
        <v>È</v>
      </c>
      <c r="H50" s="98">
        <f t="shared" si="3"/>
        <v>-750</v>
      </c>
    </row>
    <row r="51" spans="1:8" ht="15.75" x14ac:dyDescent="0.25">
      <c r="A51" s="44" t="s">
        <v>61</v>
      </c>
      <c r="B51" s="4">
        <v>4074.23</v>
      </c>
      <c r="C51" s="4">
        <v>5620</v>
      </c>
      <c r="D51" s="4">
        <v>4000</v>
      </c>
      <c r="E51" s="4"/>
      <c r="F51" s="17">
        <v>4500</v>
      </c>
      <c r="G51" s="93" t="str">
        <f t="shared" si="2"/>
        <v>Ç</v>
      </c>
      <c r="H51" s="98">
        <f t="shared" si="3"/>
        <v>500</v>
      </c>
    </row>
    <row r="52" spans="1:8" ht="15.75" x14ac:dyDescent="0.25">
      <c r="A52" s="47" t="s">
        <v>66</v>
      </c>
      <c r="B52" s="4"/>
      <c r="C52" s="4"/>
      <c r="D52" s="4"/>
      <c r="E52" s="4"/>
      <c r="F52" s="17"/>
      <c r="G52" s="87"/>
      <c r="H52" s="98"/>
    </row>
    <row r="53" spans="1:8" ht="15.75" x14ac:dyDescent="0.25">
      <c r="A53" s="44" t="s">
        <v>62</v>
      </c>
      <c r="B53" s="4">
        <v>2157</v>
      </c>
      <c r="C53" s="4">
        <v>2585</v>
      </c>
      <c r="D53" s="4">
        <v>2500</v>
      </c>
      <c r="E53" s="4"/>
      <c r="F53" s="17">
        <v>3000</v>
      </c>
      <c r="G53" s="87" t="str">
        <f>IF(H53="","",IF(H53&gt;0,$I$1,IF(H53&lt;0,$I$3,IF(H53=0,$I$2))))</f>
        <v>Ç</v>
      </c>
      <c r="H53" s="98">
        <f>SUM(F53-D53)</f>
        <v>500</v>
      </c>
    </row>
    <row r="54" spans="1:8" ht="15.75" x14ac:dyDescent="0.25">
      <c r="A54" s="44" t="s">
        <v>63</v>
      </c>
      <c r="B54" s="4">
        <v>27.4</v>
      </c>
      <c r="C54" s="4">
        <v>0</v>
      </c>
      <c r="D54" s="4">
        <v>250</v>
      </c>
      <c r="E54" s="4"/>
      <c r="F54" s="17">
        <v>500</v>
      </c>
      <c r="G54" s="92" t="str">
        <f>IF(H54="","",IF(H54&gt;0,$I$1,IF(H54&lt;0,$I$3,IF(H54=0,$I$2))))</f>
        <v>Ç</v>
      </c>
      <c r="H54" s="98">
        <f>SUM(F54-D54)</f>
        <v>250</v>
      </c>
    </row>
    <row r="55" spans="1:8" ht="15.75" x14ac:dyDescent="0.25">
      <c r="A55" s="44" t="s">
        <v>64</v>
      </c>
      <c r="B55" s="4">
        <v>550</v>
      </c>
      <c r="C55" s="4">
        <v>531</v>
      </c>
      <c r="D55" s="4">
        <v>1500</v>
      </c>
      <c r="E55" s="4"/>
      <c r="F55" s="17">
        <v>2500</v>
      </c>
      <c r="G55" s="87" t="str">
        <f>IF(H55="","",IF(H55&gt;0,$I$1,IF(H55&lt;0,$I$3,IF(H55=0,$I$2))))</f>
        <v>Ç</v>
      </c>
      <c r="H55" s="98">
        <f>SUM(F55-D55)</f>
        <v>1000</v>
      </c>
    </row>
    <row r="56" spans="1:8" ht="16.5" thickBot="1" x14ac:dyDescent="0.3">
      <c r="A56" s="44" t="s">
        <v>65</v>
      </c>
      <c r="B56" s="4">
        <v>496.75</v>
      </c>
      <c r="C56" s="4">
        <v>516</v>
      </c>
      <c r="D56" s="4">
        <v>1500</v>
      </c>
      <c r="E56" s="4"/>
      <c r="F56" s="17">
        <v>1500</v>
      </c>
      <c r="G56" s="87" t="str">
        <f>IF(H56="","",IF(H56&gt;0,$I$1,IF(H56&lt;0,$I$3,IF(H56=0,$I$2))))</f>
        <v>Æ</v>
      </c>
      <c r="H56" s="100">
        <f>SUM(F56-D56)</f>
        <v>0</v>
      </c>
    </row>
    <row r="57" spans="1:8" ht="16.5" thickBot="1" x14ac:dyDescent="0.3">
      <c r="A57" s="12"/>
      <c r="B57" s="5">
        <f>SUM(B34:B56)</f>
        <v>29798.800000000003</v>
      </c>
      <c r="C57" s="5">
        <f>SUM(C35:C56)</f>
        <v>28620</v>
      </c>
      <c r="D57" s="5">
        <f>SUM(D35:D56)</f>
        <v>34900</v>
      </c>
      <c r="E57" s="5">
        <f>SUM(E35:E56)</f>
        <v>0</v>
      </c>
      <c r="F57" s="5">
        <f>SUM(F35:F56)</f>
        <v>40550</v>
      </c>
      <c r="G57" s="92" t="str">
        <f>IF(H57="","",IF(H57&gt;0,$I$1,IF(H57&lt;0,$I$3,IF(H57=0,$I$2))))</f>
        <v>Ç</v>
      </c>
      <c r="H57" s="97">
        <f>SUM(F57-D57)</f>
        <v>5650</v>
      </c>
    </row>
    <row r="58" spans="1:8" ht="15.75" x14ac:dyDescent="0.25">
      <c r="B58" s="4"/>
      <c r="C58" s="4"/>
      <c r="D58" s="4"/>
      <c r="E58" s="4"/>
      <c r="F58" s="4"/>
      <c r="G58" s="93"/>
      <c r="H58" s="88"/>
    </row>
    <row r="59" spans="1:8" x14ac:dyDescent="0.25">
      <c r="A59" s="2" t="s">
        <v>281</v>
      </c>
    </row>
    <row r="60" spans="1:8" x14ac:dyDescent="0.25">
      <c r="A60" t="s">
        <v>31</v>
      </c>
      <c r="B60" s="4">
        <v>31344.77</v>
      </c>
      <c r="E60" s="61"/>
    </row>
    <row r="61" spans="1:8" x14ac:dyDescent="0.25">
      <c r="A61" t="s">
        <v>40</v>
      </c>
      <c r="B61" s="4">
        <v>16381.02</v>
      </c>
    </row>
    <row r="62" spans="1:8" x14ac:dyDescent="0.25">
      <c r="A62" t="s">
        <v>148</v>
      </c>
      <c r="B62" s="4">
        <v>5412.41</v>
      </c>
    </row>
    <row r="63" spans="1:8" x14ac:dyDescent="0.25">
      <c r="A63" t="s">
        <v>34</v>
      </c>
      <c r="B63" s="4">
        <v>6504.4</v>
      </c>
    </row>
    <row r="64" spans="1:8" x14ac:dyDescent="0.25">
      <c r="A64" t="s">
        <v>149</v>
      </c>
      <c r="B64" s="4">
        <v>14600</v>
      </c>
      <c r="C64" t="s">
        <v>285</v>
      </c>
    </row>
    <row r="65" spans="1:2" x14ac:dyDescent="0.25">
      <c r="A65" t="s">
        <v>161</v>
      </c>
      <c r="B65" s="4">
        <v>7500</v>
      </c>
    </row>
    <row r="66" spans="1:2" x14ac:dyDescent="0.25">
      <c r="A66" t="s">
        <v>36</v>
      </c>
      <c r="B66" s="4">
        <v>4855</v>
      </c>
    </row>
    <row r="67" spans="1:2" x14ac:dyDescent="0.25">
      <c r="A67" t="s">
        <v>61</v>
      </c>
      <c r="B67" s="4">
        <v>2000</v>
      </c>
    </row>
    <row r="68" spans="1:2" x14ac:dyDescent="0.25">
      <c r="A68" t="s">
        <v>230</v>
      </c>
      <c r="B68" s="4">
        <v>5767</v>
      </c>
    </row>
    <row r="69" spans="1:2" x14ac:dyDescent="0.25">
      <c r="A69" t="s">
        <v>264</v>
      </c>
      <c r="B69" s="4">
        <v>6917.31</v>
      </c>
    </row>
    <row r="70" spans="1:2" x14ac:dyDescent="0.25">
      <c r="A70" t="s">
        <v>38</v>
      </c>
      <c r="B70" s="4">
        <v>6500</v>
      </c>
    </row>
    <row r="71" spans="1:2" x14ac:dyDescent="0.25">
      <c r="A71" t="s">
        <v>265</v>
      </c>
      <c r="B71" s="4">
        <v>38114</v>
      </c>
    </row>
  </sheetData>
  <printOptions gridLines="1"/>
  <pageMargins left="0.7" right="0.7" top="0.75" bottom="0.75" header="0.3" footer="0.3"/>
  <pageSetup paperSize="8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1"/>
  <sheetViews>
    <sheetView workbookViewId="0">
      <selection activeCell="E14" sqref="E14"/>
    </sheetView>
  </sheetViews>
  <sheetFormatPr defaultRowHeight="15" x14ac:dyDescent="0.25"/>
  <cols>
    <col min="1" max="1" width="33.42578125" bestFit="1" customWidth="1"/>
    <col min="2" max="6" width="12.5703125" bestFit="1" customWidth="1"/>
    <col min="7" max="7" width="3.5703125" bestFit="1" customWidth="1"/>
    <col min="8" max="8" width="10.140625" customWidth="1"/>
  </cols>
  <sheetData>
    <row r="1" spans="1:8" ht="46.5" x14ac:dyDescent="0.35">
      <c r="A1" s="19" t="s">
        <v>13</v>
      </c>
      <c r="B1" s="20" t="s">
        <v>257</v>
      </c>
      <c r="C1" s="20" t="s">
        <v>279</v>
      </c>
      <c r="D1" s="20" t="s">
        <v>258</v>
      </c>
      <c r="E1" s="20" t="s">
        <v>14</v>
      </c>
      <c r="F1" s="20" t="s">
        <v>280</v>
      </c>
    </row>
    <row r="2" spans="1:8" ht="15.75" x14ac:dyDescent="0.25">
      <c r="A2" s="9" t="s">
        <v>188</v>
      </c>
      <c r="B2" s="36"/>
      <c r="C2" s="4"/>
      <c r="D2" s="4"/>
      <c r="E2" s="4"/>
      <c r="F2" s="17"/>
      <c r="G2" s="93" t="str">
        <f>IF(H2="","",IF(H2&gt;0,'F&amp;G'!$I$1,IF(H2&lt;0,'F&amp;G'!$I$3,IF(H2=0,'F&amp;G'!$I$2))))</f>
        <v/>
      </c>
      <c r="H2" s="88"/>
    </row>
    <row r="3" spans="1:8" ht="15.75" x14ac:dyDescent="0.25">
      <c r="A3" s="12" t="s">
        <v>238</v>
      </c>
      <c r="B3" s="36">
        <v>66035.45</v>
      </c>
      <c r="C3" s="4"/>
      <c r="D3" s="4">
        <v>58250</v>
      </c>
      <c r="E3" s="4"/>
      <c r="F3" s="59">
        <v>66000</v>
      </c>
      <c r="G3" s="93" t="str">
        <f>IF(H3="","",IF(H3&gt;0,'F&amp;G'!$I$1,IF(H3&lt;0,'F&amp;G'!$I$3,IF(H3=0,'F&amp;G'!$I$2))))</f>
        <v>Ç</v>
      </c>
      <c r="H3" s="101">
        <f t="shared" ref="H3:H8" si="0">SUM(F3-D3)</f>
        <v>7750</v>
      </c>
    </row>
    <row r="4" spans="1:8" ht="15.75" x14ac:dyDescent="0.25">
      <c r="A4" s="12" t="s">
        <v>68</v>
      </c>
      <c r="B4" s="36">
        <v>42702.11</v>
      </c>
      <c r="C4" s="4"/>
      <c r="D4" s="4">
        <v>60750</v>
      </c>
      <c r="E4" s="4"/>
      <c r="F4" s="59">
        <v>58000</v>
      </c>
      <c r="G4" s="92" t="str">
        <f>IF(H4="","",IF(H4&gt;0,'F&amp;G'!$I$1,IF(H4&lt;0,'F&amp;G'!$I$3,IF(H4=0,'F&amp;G'!$I$2))))</f>
        <v>È</v>
      </c>
      <c r="H4" s="101">
        <f t="shared" si="0"/>
        <v>-2750</v>
      </c>
    </row>
    <row r="5" spans="1:8" ht="15.75" x14ac:dyDescent="0.25">
      <c r="A5" s="12" t="s">
        <v>69</v>
      </c>
      <c r="B5" s="36">
        <v>915.15</v>
      </c>
      <c r="C5" s="4"/>
      <c r="D5" s="4">
        <v>1500</v>
      </c>
      <c r="E5" s="4"/>
      <c r="F5" s="17">
        <v>1500</v>
      </c>
      <c r="G5" s="87" t="str">
        <f>IF(H5="","",IF(H5&gt;0,'F&amp;G'!$I$1,IF(H5&lt;0,'F&amp;G'!$I$3,IF(H5=0,'F&amp;G'!$I$2))))</f>
        <v>Æ</v>
      </c>
      <c r="H5" s="101">
        <f t="shared" si="0"/>
        <v>0</v>
      </c>
    </row>
    <row r="6" spans="1:8" ht="15.75" x14ac:dyDescent="0.25">
      <c r="A6" s="12" t="s">
        <v>214</v>
      </c>
      <c r="B6" s="36">
        <v>200.13</v>
      </c>
      <c r="C6" s="4"/>
      <c r="D6" s="4">
        <v>2000</v>
      </c>
      <c r="E6" s="4"/>
      <c r="F6" s="17">
        <v>3000</v>
      </c>
      <c r="G6" s="93" t="str">
        <f>IF(H6="","",IF(H6&gt;0,'F&amp;G'!$I$1,IF(H6&lt;0,'F&amp;G'!$I$3,IF(H6=0,'F&amp;G'!$I$2))))</f>
        <v>Ç</v>
      </c>
      <c r="H6" s="101">
        <f t="shared" si="0"/>
        <v>1000</v>
      </c>
    </row>
    <row r="7" spans="1:8" ht="16.5" thickBot="1" x14ac:dyDescent="0.3">
      <c r="A7" s="12"/>
      <c r="B7" s="37"/>
      <c r="C7" s="4"/>
      <c r="D7" s="4"/>
      <c r="E7" s="4"/>
      <c r="F7" s="72"/>
      <c r="G7" s="92" t="str">
        <f>IF(H7="","",IF(H7&gt;0,'F&amp;G'!$I$1,IF(H7&lt;0,'F&amp;G'!$I$3,IF(H7=0,'F&amp;G'!$I$2))))</f>
        <v/>
      </c>
      <c r="H7" s="101"/>
    </row>
    <row r="8" spans="1:8" ht="16.5" thickBot="1" x14ac:dyDescent="0.3">
      <c r="A8" s="12"/>
      <c r="B8" s="5">
        <f>SUM(B3:B6)</f>
        <v>109852.84</v>
      </c>
      <c r="C8" s="5">
        <f>SUM(C3:C7)</f>
        <v>0</v>
      </c>
      <c r="D8" s="5">
        <f>SUM(D3:D7)</f>
        <v>122500</v>
      </c>
      <c r="E8" s="5">
        <f>SUM(E3:E7)</f>
        <v>0</v>
      </c>
      <c r="F8" s="5">
        <f>SUM(F3:F7)</f>
        <v>128500</v>
      </c>
      <c r="G8" s="93" t="str">
        <f>IF(H8="","",IF(H8&gt;0,'F&amp;G'!$I$1,IF(H8&lt;0,'F&amp;G'!$I$3,IF(H8=0,'F&amp;G'!$I$2))))</f>
        <v>Ç</v>
      </c>
      <c r="H8" s="97">
        <f t="shared" si="0"/>
        <v>6000</v>
      </c>
    </row>
    <row r="9" spans="1:8" ht="15.75" x14ac:dyDescent="0.25">
      <c r="A9" s="12"/>
      <c r="F9" s="17"/>
      <c r="G9" s="93" t="str">
        <f>IF(H9="","",IF(H9&gt;0,'F&amp;G'!$I$1,IF(H9&lt;0,'F&amp;G'!$I$3,IF(H9=0,'F&amp;G'!$I$2))))</f>
        <v/>
      </c>
      <c r="H9" s="88"/>
    </row>
    <row r="10" spans="1:8" x14ac:dyDescent="0.25">
      <c r="A10" s="2" t="s">
        <v>281</v>
      </c>
      <c r="F10" s="143">
        <v>0.05</v>
      </c>
    </row>
    <row r="11" spans="1:8" x14ac:dyDescent="0.25">
      <c r="A11" t="s">
        <v>67</v>
      </c>
      <c r="B11" s="4"/>
      <c r="F11" s="147" t="s">
        <v>266</v>
      </c>
    </row>
  </sheetData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90"/>
  <sheetViews>
    <sheetView topLeftCell="A20" workbookViewId="0">
      <selection activeCell="A14" sqref="A14"/>
    </sheetView>
  </sheetViews>
  <sheetFormatPr defaultRowHeight="15" x14ac:dyDescent="0.25"/>
  <cols>
    <col min="1" max="1" width="29.5703125" customWidth="1"/>
    <col min="2" max="2" width="13.28515625" customWidth="1"/>
    <col min="3" max="4" width="13" customWidth="1"/>
    <col min="5" max="5" width="12.42578125" customWidth="1"/>
    <col min="6" max="6" width="13.42578125" customWidth="1"/>
    <col min="7" max="7" width="5.5703125" hidden="1" customWidth="1"/>
    <col min="8" max="8" width="11" hidden="1" customWidth="1"/>
    <col min="9" max="9" width="4.7109375" customWidth="1"/>
    <col min="10" max="10" width="32.42578125" customWidth="1"/>
    <col min="11" max="11" width="14.140625" customWidth="1"/>
    <col min="12" max="13" width="14.28515625" customWidth="1"/>
    <col min="14" max="14" width="14" customWidth="1"/>
    <col min="15" max="15" width="13.42578125" customWidth="1"/>
    <col min="16" max="16" width="5.140625" customWidth="1"/>
    <col min="17" max="17" width="10" customWidth="1"/>
  </cols>
  <sheetData>
    <row r="1" spans="1:18" ht="23.25" x14ac:dyDescent="0.35">
      <c r="A1" s="1" t="s">
        <v>256</v>
      </c>
      <c r="L1" s="3"/>
      <c r="M1" s="3"/>
      <c r="R1" s="89" t="s">
        <v>184</v>
      </c>
    </row>
    <row r="2" spans="1:18" ht="23.25" x14ac:dyDescent="0.35">
      <c r="A2" s="1" t="s">
        <v>221</v>
      </c>
      <c r="L2" s="3"/>
      <c r="M2" s="3"/>
      <c r="R2" s="90" t="s">
        <v>185</v>
      </c>
    </row>
    <row r="3" spans="1:18" ht="15.75" x14ac:dyDescent="0.25">
      <c r="R3" s="91" t="s">
        <v>186</v>
      </c>
    </row>
    <row r="4" spans="1:18" ht="46.5" x14ac:dyDescent="0.35">
      <c r="A4" s="27" t="s">
        <v>0</v>
      </c>
      <c r="B4" s="20" t="s">
        <v>229</v>
      </c>
      <c r="C4" s="20" t="s">
        <v>257</v>
      </c>
      <c r="D4" s="20" t="s">
        <v>228</v>
      </c>
      <c r="E4" s="20" t="s">
        <v>14</v>
      </c>
      <c r="F4" s="20" t="s">
        <v>258</v>
      </c>
      <c r="G4" s="8"/>
      <c r="H4" s="94" t="s">
        <v>187</v>
      </c>
      <c r="I4" s="8"/>
      <c r="J4" s="19" t="s">
        <v>13</v>
      </c>
      <c r="K4" s="20" t="s">
        <v>229</v>
      </c>
      <c r="L4" s="20" t="s">
        <v>257</v>
      </c>
      <c r="M4" s="20" t="s">
        <v>228</v>
      </c>
      <c r="N4" s="20" t="s">
        <v>14</v>
      </c>
      <c r="O4" s="20" t="s">
        <v>258</v>
      </c>
      <c r="Q4" s="94" t="s">
        <v>187</v>
      </c>
    </row>
    <row r="5" spans="1:18" x14ac:dyDescent="0.25">
      <c r="A5" s="9"/>
      <c r="B5" s="34"/>
      <c r="C5" s="10"/>
      <c r="D5" s="10"/>
      <c r="E5" s="10"/>
      <c r="F5" s="31"/>
      <c r="G5" s="10"/>
      <c r="H5" s="10"/>
      <c r="I5" s="10"/>
      <c r="J5" s="9" t="s">
        <v>171</v>
      </c>
      <c r="K5" s="40"/>
      <c r="O5" s="33"/>
    </row>
    <row r="6" spans="1:18" x14ac:dyDescent="0.25">
      <c r="A6" s="9" t="s">
        <v>71</v>
      </c>
      <c r="B6" s="12"/>
      <c r="C6" s="4"/>
      <c r="D6" s="4"/>
      <c r="E6" s="4"/>
      <c r="F6" s="17"/>
      <c r="G6" s="4"/>
      <c r="H6" s="119"/>
      <c r="J6" s="9" t="s">
        <v>241</v>
      </c>
      <c r="K6" s="36"/>
      <c r="L6" s="4"/>
      <c r="M6" s="4"/>
      <c r="N6" s="4"/>
      <c r="O6" s="17"/>
    </row>
    <row r="7" spans="1:18" ht="15.75" x14ac:dyDescent="0.25">
      <c r="A7" s="44" t="s">
        <v>73</v>
      </c>
      <c r="B7" s="4">
        <v>8540</v>
      </c>
      <c r="C7" s="4">
        <v>8261</v>
      </c>
      <c r="D7" s="4">
        <v>9000</v>
      </c>
      <c r="E7" s="4">
        <v>8600</v>
      </c>
      <c r="F7" s="59">
        <v>8600</v>
      </c>
      <c r="G7" s="92" t="str">
        <f t="shared" ref="G7:G14" si="0">IF(H7="","",IF(H7&gt;0,$R$1,IF(H7&lt;0,$R$3,IF(H7=0,$R$2))))</f>
        <v>È</v>
      </c>
      <c r="H7" s="109">
        <f t="shared" ref="H7:H14" si="1">SUM(F7)-D7</f>
        <v>-400</v>
      </c>
      <c r="I7" s="18"/>
      <c r="J7" s="44" t="s">
        <v>91</v>
      </c>
      <c r="K7" s="4">
        <v>1020</v>
      </c>
      <c r="L7" s="4">
        <v>1532.97</v>
      </c>
      <c r="M7" s="4"/>
      <c r="N7" s="4"/>
      <c r="O7" s="59"/>
    </row>
    <row r="8" spans="1:18" ht="15.75" x14ac:dyDescent="0.25">
      <c r="A8" s="44" t="s">
        <v>74</v>
      </c>
      <c r="B8" s="4">
        <v>3556.8</v>
      </c>
      <c r="C8" s="4">
        <v>3657</v>
      </c>
      <c r="D8" s="4">
        <v>3500</v>
      </c>
      <c r="E8" s="4">
        <v>3500</v>
      </c>
      <c r="F8" s="17">
        <v>3900</v>
      </c>
      <c r="G8" s="92" t="str">
        <f t="shared" si="0"/>
        <v>Ç</v>
      </c>
      <c r="H8" s="109">
        <f t="shared" si="1"/>
        <v>400</v>
      </c>
      <c r="I8" s="18"/>
      <c r="J8" s="44" t="s">
        <v>92</v>
      </c>
      <c r="K8" s="4">
        <v>10895.03</v>
      </c>
      <c r="L8" s="4">
        <v>12482.51</v>
      </c>
      <c r="M8" s="4"/>
      <c r="N8" s="4"/>
      <c r="O8" s="17"/>
    </row>
    <row r="9" spans="1:18" ht="15.75" x14ac:dyDescent="0.25">
      <c r="A9" s="44" t="s">
        <v>75</v>
      </c>
      <c r="B9" s="4">
        <v>468</v>
      </c>
      <c r="C9" s="4">
        <v>481</v>
      </c>
      <c r="D9" s="4">
        <v>525</v>
      </c>
      <c r="E9" s="4">
        <v>500</v>
      </c>
      <c r="F9" s="17">
        <v>520</v>
      </c>
      <c r="G9" s="87" t="str">
        <f t="shared" si="0"/>
        <v>È</v>
      </c>
      <c r="H9" s="109">
        <f t="shared" si="1"/>
        <v>-5</v>
      </c>
      <c r="I9" s="18"/>
      <c r="J9" s="44" t="s">
        <v>93</v>
      </c>
      <c r="K9" s="4">
        <v>70</v>
      </c>
      <c r="L9" s="4">
        <v>118.4</v>
      </c>
      <c r="M9" s="4"/>
      <c r="N9" s="4"/>
      <c r="O9" s="17"/>
    </row>
    <row r="10" spans="1:18" ht="16.5" thickBot="1" x14ac:dyDescent="0.3">
      <c r="A10" s="44" t="s">
        <v>213</v>
      </c>
      <c r="B10" s="4">
        <v>2479.98</v>
      </c>
      <c r="C10" s="4">
        <v>2240</v>
      </c>
      <c r="D10" s="4">
        <v>2300</v>
      </c>
      <c r="E10" s="4">
        <v>2300</v>
      </c>
      <c r="F10" s="17">
        <v>2300</v>
      </c>
      <c r="G10" s="92" t="str">
        <f t="shared" si="0"/>
        <v>Æ</v>
      </c>
      <c r="H10" s="109">
        <f t="shared" si="1"/>
        <v>0</v>
      </c>
      <c r="I10" s="18"/>
      <c r="J10" s="44" t="s">
        <v>165</v>
      </c>
      <c r="K10" s="4">
        <v>68.45</v>
      </c>
      <c r="L10" s="4">
        <v>279.5</v>
      </c>
      <c r="M10" s="4"/>
      <c r="N10" s="4"/>
      <c r="O10" s="59"/>
    </row>
    <row r="11" spans="1:18" ht="16.5" thickBot="1" x14ac:dyDescent="0.3">
      <c r="A11" s="44" t="s">
        <v>76</v>
      </c>
      <c r="B11" s="4">
        <v>2797.02</v>
      </c>
      <c r="C11" s="4">
        <v>1821</v>
      </c>
      <c r="D11" s="4">
        <v>2000</v>
      </c>
      <c r="E11" s="4">
        <v>3381</v>
      </c>
      <c r="F11" s="59">
        <v>3500</v>
      </c>
      <c r="G11" s="92" t="str">
        <f t="shared" si="0"/>
        <v>Ç</v>
      </c>
      <c r="H11" s="109">
        <f t="shared" si="1"/>
        <v>1500</v>
      </c>
      <c r="I11" s="18"/>
      <c r="J11" s="117" t="s">
        <v>201</v>
      </c>
      <c r="K11" s="29">
        <f>SUM(K7:K10)</f>
        <v>12053.480000000001</v>
      </c>
      <c r="L11" s="29">
        <f t="shared" ref="L11:O11" si="2">SUM(L7:L10)</f>
        <v>14413.38</v>
      </c>
      <c r="M11" s="29">
        <f t="shared" si="2"/>
        <v>0</v>
      </c>
      <c r="N11" s="29">
        <f t="shared" si="2"/>
        <v>0</v>
      </c>
      <c r="O11" s="29">
        <f t="shared" si="2"/>
        <v>0</v>
      </c>
    </row>
    <row r="12" spans="1:18" ht="15.75" x14ac:dyDescent="0.25">
      <c r="A12" s="44" t="s">
        <v>77</v>
      </c>
      <c r="B12" s="4">
        <v>1407.5</v>
      </c>
      <c r="C12" s="4">
        <v>1223</v>
      </c>
      <c r="D12" s="4">
        <v>1500</v>
      </c>
      <c r="E12" s="4">
        <v>1146</v>
      </c>
      <c r="F12" s="17">
        <v>1000</v>
      </c>
      <c r="G12" s="92" t="str">
        <f t="shared" si="0"/>
        <v>È</v>
      </c>
      <c r="H12" s="109">
        <f t="shared" si="1"/>
        <v>-500</v>
      </c>
      <c r="I12" s="18"/>
      <c r="J12" s="9" t="s">
        <v>72</v>
      </c>
      <c r="K12" s="36"/>
      <c r="L12" s="4"/>
      <c r="M12" s="4"/>
      <c r="N12" s="4"/>
      <c r="O12" s="17"/>
      <c r="P12" s="93" t="str">
        <f t="shared" ref="P12:P20" si="3">IF(Q12="","",IF(Q12&gt;0,$R$1,IF(Q12&lt;0,$R$3,IF(Q12=0,$R$2))))</f>
        <v/>
      </c>
      <c r="Q12" s="121"/>
    </row>
    <row r="13" spans="1:18" ht="16.5" thickBot="1" x14ac:dyDescent="0.3">
      <c r="A13" s="44" t="s">
        <v>78</v>
      </c>
      <c r="B13" s="4">
        <v>685</v>
      </c>
      <c r="C13" s="4">
        <v>510</v>
      </c>
      <c r="D13" s="4">
        <v>500</v>
      </c>
      <c r="E13" s="4">
        <v>270</v>
      </c>
      <c r="F13" s="17">
        <v>250</v>
      </c>
      <c r="G13" s="92" t="str">
        <f t="shared" si="0"/>
        <v>È</v>
      </c>
      <c r="H13" s="109">
        <f t="shared" si="1"/>
        <v>-250</v>
      </c>
      <c r="I13" s="18"/>
      <c r="J13" s="44" t="s">
        <v>98</v>
      </c>
      <c r="K13" s="4">
        <v>0</v>
      </c>
      <c r="L13" s="4">
        <v>233.62</v>
      </c>
      <c r="M13" s="4">
        <v>1000</v>
      </c>
      <c r="N13" s="4">
        <v>1000</v>
      </c>
      <c r="O13" s="17">
        <v>1000</v>
      </c>
      <c r="P13" s="87" t="str">
        <f t="shared" si="3"/>
        <v>Æ</v>
      </c>
      <c r="Q13" s="121">
        <f>SUM(O13)-M13</f>
        <v>0</v>
      </c>
    </row>
    <row r="14" spans="1:18" ht="16.5" thickBot="1" x14ac:dyDescent="0.3">
      <c r="A14" s="12"/>
      <c r="B14" s="29">
        <f>SUM(B7:B13)</f>
        <v>19934.3</v>
      </c>
      <c r="C14" s="5">
        <f>SUM(C7:C13)</f>
        <v>18193</v>
      </c>
      <c r="D14" s="5">
        <f>SUM(D7:D13)</f>
        <v>19325</v>
      </c>
      <c r="E14" s="5">
        <f>SUM(E7:E13)</f>
        <v>19697</v>
      </c>
      <c r="F14" s="32">
        <f>SUM(F7:F13)</f>
        <v>20070</v>
      </c>
      <c r="G14" s="92" t="str">
        <f t="shared" si="0"/>
        <v>Ç</v>
      </c>
      <c r="H14" s="120">
        <f t="shared" si="1"/>
        <v>745</v>
      </c>
      <c r="I14" s="18"/>
      <c r="J14" s="44" t="s">
        <v>199</v>
      </c>
      <c r="K14" s="4">
        <v>0</v>
      </c>
      <c r="L14" s="4">
        <v>1369.42</v>
      </c>
      <c r="M14" s="4">
        <v>700</v>
      </c>
      <c r="N14" s="4">
        <v>1500</v>
      </c>
      <c r="O14" s="17">
        <v>1500</v>
      </c>
      <c r="P14" s="93" t="str">
        <f t="shared" si="3"/>
        <v>Ç</v>
      </c>
      <c r="Q14" s="121">
        <f t="shared" ref="Q14:Q20" si="4">SUM(O14)-M14</f>
        <v>800</v>
      </c>
    </row>
    <row r="15" spans="1:18" ht="15.75" x14ac:dyDescent="0.25">
      <c r="A15" s="9" t="s">
        <v>171</v>
      </c>
      <c r="B15" s="36"/>
      <c r="C15" s="4"/>
      <c r="D15" s="4"/>
      <c r="E15" s="4"/>
      <c r="F15" s="17"/>
      <c r="G15" s="4"/>
      <c r="H15" s="112"/>
      <c r="I15" s="18"/>
      <c r="J15" s="44" t="s">
        <v>99</v>
      </c>
      <c r="K15" s="4">
        <v>0</v>
      </c>
      <c r="L15" s="4">
        <v>0</v>
      </c>
      <c r="M15" s="4">
        <v>500</v>
      </c>
      <c r="N15" s="4">
        <v>500</v>
      </c>
      <c r="O15" s="17">
        <v>500</v>
      </c>
      <c r="P15" s="87" t="str">
        <f t="shared" si="3"/>
        <v>Æ</v>
      </c>
      <c r="Q15" s="121">
        <f t="shared" si="4"/>
        <v>0</v>
      </c>
    </row>
    <row r="16" spans="1:18" ht="15.75" x14ac:dyDescent="0.25">
      <c r="A16" s="9" t="s">
        <v>241</v>
      </c>
      <c r="B16" s="36"/>
      <c r="C16" s="4"/>
      <c r="D16" s="4"/>
      <c r="E16" s="4"/>
      <c r="F16" s="17"/>
      <c r="G16" s="4"/>
      <c r="H16" s="112"/>
      <c r="I16" s="18"/>
      <c r="J16" s="44" t="s">
        <v>100</v>
      </c>
      <c r="K16" s="4">
        <v>0</v>
      </c>
      <c r="L16" s="4">
        <v>0</v>
      </c>
      <c r="M16" s="4">
        <v>250</v>
      </c>
      <c r="N16" s="123">
        <v>0</v>
      </c>
      <c r="O16" s="17">
        <v>250</v>
      </c>
      <c r="P16" s="87" t="str">
        <f t="shared" si="3"/>
        <v>Æ</v>
      </c>
      <c r="Q16" s="121">
        <f t="shared" si="4"/>
        <v>0</v>
      </c>
    </row>
    <row r="17" spans="1:17" ht="15.75" x14ac:dyDescent="0.25">
      <c r="A17" s="12" t="s">
        <v>252</v>
      </c>
      <c r="B17" s="4">
        <v>0</v>
      </c>
      <c r="C17" s="36">
        <v>1700.01</v>
      </c>
      <c r="D17" s="4"/>
      <c r="E17" s="4">
        <v>0</v>
      </c>
      <c r="F17" s="59">
        <v>0</v>
      </c>
      <c r="G17" s="93" t="str">
        <f>IF(H17="","",IF(H17&gt;0,$R$1,IF(H17&lt;0,$R$3,IF(H17=0,$R$2))))</f>
        <v>Æ</v>
      </c>
      <c r="H17" s="108">
        <f>SUM(F17)-D17</f>
        <v>0</v>
      </c>
      <c r="I17" s="18"/>
      <c r="J17" s="44" t="s">
        <v>101</v>
      </c>
      <c r="K17" s="4">
        <v>0</v>
      </c>
      <c r="L17" s="4">
        <v>0</v>
      </c>
      <c r="M17" s="4">
        <v>500</v>
      </c>
      <c r="N17" s="4">
        <v>500</v>
      </c>
      <c r="O17" s="17">
        <v>250</v>
      </c>
      <c r="P17" s="92" t="str">
        <f t="shared" si="3"/>
        <v>È</v>
      </c>
      <c r="Q17" s="121">
        <f t="shared" si="4"/>
        <v>-250</v>
      </c>
    </row>
    <row r="18" spans="1:17" ht="15.75" x14ac:dyDescent="0.25">
      <c r="A18" s="12"/>
      <c r="B18" s="4"/>
      <c r="C18" s="36"/>
      <c r="D18" s="4"/>
      <c r="E18" s="4"/>
      <c r="F18" s="59"/>
      <c r="G18" s="92" t="str">
        <f>IF(H18="","",IF(H18&gt;0,$R$1,IF(H18&lt;0,$R$3,IF(H18=0,$R$2))))</f>
        <v>Æ</v>
      </c>
      <c r="H18" s="110">
        <f>SUM(F18)-D18</f>
        <v>0</v>
      </c>
      <c r="I18" s="18"/>
      <c r="J18" s="44" t="s">
        <v>58</v>
      </c>
      <c r="K18" s="4">
        <v>0</v>
      </c>
      <c r="L18" s="4">
        <v>0</v>
      </c>
      <c r="M18" s="4">
        <v>250</v>
      </c>
      <c r="N18" s="4">
        <v>250</v>
      </c>
      <c r="O18" s="17">
        <v>250</v>
      </c>
      <c r="P18" s="87" t="str">
        <f t="shared" si="3"/>
        <v>Æ</v>
      </c>
      <c r="Q18" s="121">
        <f t="shared" si="4"/>
        <v>0</v>
      </c>
    </row>
    <row r="19" spans="1:17" ht="16.5" thickBot="1" x14ac:dyDescent="0.3">
      <c r="A19" s="12"/>
      <c r="B19" s="55">
        <f>SUM(B17:B18)</f>
        <v>0</v>
      </c>
      <c r="C19" s="55">
        <f>SUM(C17:C18)</f>
        <v>1700.01</v>
      </c>
      <c r="D19" s="55">
        <f>SUM(D17:D18)</f>
        <v>0</v>
      </c>
      <c r="E19" s="55">
        <f>SUM(E16:E18)</f>
        <v>0</v>
      </c>
      <c r="F19" s="55">
        <f>SUM(F16:F18)</f>
        <v>0</v>
      </c>
      <c r="G19" s="93" t="str">
        <f>IF(H19="","",IF(H19&gt;0,$R$1,IF(H19&lt;0,$R$3,IF(H19=0,$R$2))))</f>
        <v>Æ</v>
      </c>
      <c r="H19" s="111">
        <f>SUM(F19)-D19</f>
        <v>0</v>
      </c>
      <c r="I19" s="18"/>
      <c r="J19" s="12" t="s">
        <v>87</v>
      </c>
      <c r="K19" s="37">
        <v>6127.22</v>
      </c>
      <c r="L19" s="4">
        <v>7254.33</v>
      </c>
      <c r="M19" s="4">
        <v>4500</v>
      </c>
      <c r="N19" s="4">
        <v>6500</v>
      </c>
      <c r="O19" s="59">
        <v>4750</v>
      </c>
      <c r="P19" s="93" t="str">
        <f t="shared" si="3"/>
        <v>Ç</v>
      </c>
      <c r="Q19" s="121">
        <f t="shared" si="4"/>
        <v>250</v>
      </c>
    </row>
    <row r="20" spans="1:17" ht="16.5" thickBot="1" x14ac:dyDescent="0.3">
      <c r="A20" s="9" t="s">
        <v>72</v>
      </c>
      <c r="B20" s="36"/>
      <c r="C20" s="4"/>
      <c r="D20" s="4"/>
      <c r="E20" s="4"/>
      <c r="F20" s="17"/>
      <c r="G20" s="4"/>
      <c r="H20" s="112"/>
      <c r="I20" s="18"/>
      <c r="J20" s="117" t="s">
        <v>201</v>
      </c>
      <c r="K20" s="29">
        <f>SUM(K13:K19)</f>
        <v>6127.22</v>
      </c>
      <c r="L20" s="5">
        <f>SUM(L13:L19)</f>
        <v>8857.369999999999</v>
      </c>
      <c r="M20" s="5">
        <f>SUM(M13:M19)</f>
        <v>7700</v>
      </c>
      <c r="N20" s="5">
        <f>SUM(N15:N19)</f>
        <v>7750</v>
      </c>
      <c r="O20" s="32">
        <f>SUM(O13:O19)</f>
        <v>8500</v>
      </c>
      <c r="P20" s="93" t="str">
        <f t="shared" si="3"/>
        <v>Ç</v>
      </c>
      <c r="Q20" s="78">
        <f t="shared" si="4"/>
        <v>800</v>
      </c>
    </row>
    <row r="21" spans="1:17" ht="15.75" x14ac:dyDescent="0.25">
      <c r="A21" s="12" t="s">
        <v>199</v>
      </c>
      <c r="B21" s="36">
        <v>0</v>
      </c>
      <c r="C21" s="4">
        <v>1381.8</v>
      </c>
      <c r="D21" s="4">
        <v>1250</v>
      </c>
      <c r="E21" s="4">
        <v>1500</v>
      </c>
      <c r="F21" s="17">
        <v>1500</v>
      </c>
      <c r="G21" s="92" t="str">
        <f>IF(H21="","",IF(H21&gt;0,$R$1,IF(H21&lt;0,$R$3,IF(H21=0,$R$2))))</f>
        <v>Ç</v>
      </c>
      <c r="H21" s="108">
        <f>SUM(F21)-D21</f>
        <v>250</v>
      </c>
      <c r="I21" s="18"/>
      <c r="J21" s="9" t="s">
        <v>97</v>
      </c>
      <c r="K21" s="36"/>
      <c r="L21" s="4"/>
      <c r="M21" s="4"/>
      <c r="N21" s="4"/>
      <c r="O21" s="17"/>
      <c r="P21" s="92"/>
      <c r="Q21" s="108"/>
    </row>
    <row r="22" spans="1:17" ht="15.75" x14ac:dyDescent="0.25">
      <c r="A22" s="12" t="s">
        <v>94</v>
      </c>
      <c r="B22" s="36">
        <v>0</v>
      </c>
      <c r="C22" s="4">
        <v>238.84</v>
      </c>
      <c r="D22" s="4">
        <v>1000</v>
      </c>
      <c r="E22" s="4">
        <v>750</v>
      </c>
      <c r="F22" s="17">
        <v>1000</v>
      </c>
      <c r="G22" s="87" t="str">
        <f>IF(H22="","",IF(H22&gt;0,$R$1,IF(H22&lt;0,$R$3,IF(H22=0,$R$2))))</f>
        <v>Æ</v>
      </c>
      <c r="H22" s="110">
        <f>SUM(F22)-D22</f>
        <v>0</v>
      </c>
      <c r="I22" s="18"/>
      <c r="J22" s="12" t="s">
        <v>102</v>
      </c>
      <c r="K22" s="36">
        <v>0</v>
      </c>
      <c r="L22" s="4">
        <v>1133</v>
      </c>
      <c r="M22" s="4">
        <v>1800</v>
      </c>
      <c r="N22" s="4">
        <v>500</v>
      </c>
      <c r="O22" s="17">
        <v>1800</v>
      </c>
      <c r="P22" s="87" t="str">
        <f>IF(Q22="","",IF(Q22&gt;0,$R$1,IF(Q22&lt;0,$R$3,IF(Q22=0,$R$2))))</f>
        <v>Æ</v>
      </c>
      <c r="Q22" s="109">
        <f t="shared" ref="Q22:Q27" si="5">SUM(O22)-M22</f>
        <v>0</v>
      </c>
    </row>
    <row r="23" spans="1:17" ht="15.75" x14ac:dyDescent="0.25">
      <c r="A23" s="9"/>
      <c r="B23" s="55">
        <f>SUM(B22)</f>
        <v>0</v>
      </c>
      <c r="C23" s="55">
        <f>SUM(C21:C22)</f>
        <v>1620.6399999999999</v>
      </c>
      <c r="D23" s="55">
        <f>SUM(D21:D22)</f>
        <v>2250</v>
      </c>
      <c r="E23" s="55">
        <f>SUM(E21:E22)</f>
        <v>2250</v>
      </c>
      <c r="F23" s="55">
        <f>SUM(F21:F22)</f>
        <v>2500</v>
      </c>
      <c r="G23" s="92" t="str">
        <f>IF(H23="","",IF(H23&gt;0,$R$1,IF(H23&lt;0,$R$3,IF(H23=0,$R$2))))</f>
        <v>Ç</v>
      </c>
      <c r="H23" s="111">
        <f>SUM(F23)-D23</f>
        <v>250</v>
      </c>
      <c r="I23" s="18"/>
      <c r="J23" s="12" t="s">
        <v>103</v>
      </c>
      <c r="K23" s="36">
        <v>0</v>
      </c>
      <c r="L23" s="4">
        <v>157.04</v>
      </c>
      <c r="M23" s="4">
        <v>150</v>
      </c>
      <c r="N23" s="4">
        <v>150</v>
      </c>
      <c r="O23" s="17">
        <v>150</v>
      </c>
      <c r="P23" s="87" t="str">
        <f t="shared" ref="P23:P31" si="6">IF(Q22="","",IF(Q22&gt;0,$R$1,IF(Q22&lt;0,$R$3,IF(Q22=0,$R$2))))</f>
        <v>Æ</v>
      </c>
      <c r="Q23" s="109">
        <f t="shared" si="5"/>
        <v>0</v>
      </c>
    </row>
    <row r="24" spans="1:17" ht="15.75" x14ac:dyDescent="0.25">
      <c r="A24" s="9" t="s">
        <v>9</v>
      </c>
      <c r="B24" s="36"/>
      <c r="C24" s="4"/>
      <c r="D24" s="4"/>
      <c r="E24" s="4"/>
      <c r="F24" s="17"/>
      <c r="G24" s="4"/>
      <c r="H24" s="112"/>
      <c r="I24" s="18"/>
      <c r="J24" s="12" t="s">
        <v>104</v>
      </c>
      <c r="K24" s="36">
        <v>0</v>
      </c>
      <c r="L24" s="4">
        <v>138.96</v>
      </c>
      <c r="M24" s="4">
        <v>100</v>
      </c>
      <c r="N24" s="4">
        <v>100</v>
      </c>
      <c r="O24" s="17">
        <v>100</v>
      </c>
      <c r="P24" s="87" t="str">
        <f t="shared" si="6"/>
        <v>Æ</v>
      </c>
      <c r="Q24" s="109">
        <f t="shared" si="5"/>
        <v>0</v>
      </c>
    </row>
    <row r="25" spans="1:17" ht="15.75" x14ac:dyDescent="0.25">
      <c r="A25" s="12" t="s">
        <v>95</v>
      </c>
      <c r="B25" s="36">
        <v>-200</v>
      </c>
      <c r="C25" s="4">
        <v>2684</v>
      </c>
      <c r="D25" s="4">
        <v>1500</v>
      </c>
      <c r="E25" s="4">
        <v>250</v>
      </c>
      <c r="F25" s="17">
        <v>1500</v>
      </c>
      <c r="G25" s="93" t="str">
        <f>IF(H25="","",IF(H25&gt;0,$R$1,IF(H25&lt;0,$R$3,IF(H25=0,$R$2))))</f>
        <v>Æ</v>
      </c>
      <c r="H25" s="111">
        <f>SUM(F25)-D25</f>
        <v>0</v>
      </c>
      <c r="I25" s="18"/>
      <c r="J25" s="12" t="s">
        <v>58</v>
      </c>
      <c r="K25" s="36">
        <v>0</v>
      </c>
      <c r="L25" s="4">
        <v>71.66</v>
      </c>
      <c r="M25" s="4">
        <v>100</v>
      </c>
      <c r="N25" s="4">
        <v>100</v>
      </c>
      <c r="O25" s="17">
        <v>100</v>
      </c>
      <c r="P25" s="87" t="str">
        <f t="shared" si="6"/>
        <v>Æ</v>
      </c>
      <c r="Q25" s="109">
        <f t="shared" si="5"/>
        <v>0</v>
      </c>
    </row>
    <row r="26" spans="1:17" ht="15.75" x14ac:dyDescent="0.25">
      <c r="A26" s="12"/>
      <c r="B26" s="55">
        <f>SUM(B25)</f>
        <v>-200</v>
      </c>
      <c r="C26" s="55">
        <f>SUM(C25)</f>
        <v>2684</v>
      </c>
      <c r="D26" s="55">
        <f>SUM(D25)</f>
        <v>1500</v>
      </c>
      <c r="E26" s="55">
        <f>SUM(E25)</f>
        <v>250</v>
      </c>
      <c r="F26" s="55">
        <f>SUM(F25)</f>
        <v>1500</v>
      </c>
      <c r="G26" s="93" t="str">
        <f>IF(H26="","",IF(H26&gt;0,$R$1,IF(H26&lt;0,$R$3,IF(H26=0,$R$2))))</f>
        <v>Æ</v>
      </c>
      <c r="H26" s="111">
        <f>SUM(F26)-D26</f>
        <v>0</v>
      </c>
      <c r="I26" s="18"/>
      <c r="J26" s="12" t="s">
        <v>87</v>
      </c>
      <c r="K26" s="36">
        <v>7634.6</v>
      </c>
      <c r="L26" s="4">
        <v>7312.55</v>
      </c>
      <c r="M26" s="4">
        <v>7250</v>
      </c>
      <c r="N26" s="122">
        <v>8750</v>
      </c>
      <c r="O26" s="59">
        <v>6250</v>
      </c>
      <c r="P26" s="92" t="str">
        <f>IF(Q26="","",IF(Q26&gt;0,$R$1,IF(Q26&lt;0,$R$3,IF(Q26=0,$R$2))))</f>
        <v>È</v>
      </c>
      <c r="Q26" s="110">
        <f t="shared" si="5"/>
        <v>-1000</v>
      </c>
    </row>
    <row r="27" spans="1:17" ht="15.75" x14ac:dyDescent="0.25">
      <c r="A27" s="9" t="s">
        <v>105</v>
      </c>
      <c r="B27" s="36"/>
      <c r="C27" s="4"/>
      <c r="D27" s="4"/>
      <c r="E27" s="4"/>
      <c r="F27" s="17"/>
      <c r="G27" s="4"/>
      <c r="H27" s="112"/>
      <c r="I27" s="18"/>
      <c r="J27" s="117" t="s">
        <v>201</v>
      </c>
      <c r="K27" s="55">
        <f>SUM(K22:K26)</f>
        <v>7634.6</v>
      </c>
      <c r="L27" s="55">
        <f t="shared" ref="L27:O27" si="7">SUM(L22:L26)</f>
        <v>8813.2100000000009</v>
      </c>
      <c r="M27" s="55">
        <f t="shared" si="7"/>
        <v>9400</v>
      </c>
      <c r="N27" s="55">
        <f t="shared" si="7"/>
        <v>9600</v>
      </c>
      <c r="O27" s="55">
        <f t="shared" si="7"/>
        <v>8400</v>
      </c>
      <c r="P27" s="92" t="str">
        <f t="shared" si="6"/>
        <v>È</v>
      </c>
      <c r="Q27" s="111">
        <f t="shared" si="5"/>
        <v>-1000</v>
      </c>
    </row>
    <row r="28" spans="1:17" ht="15.75" x14ac:dyDescent="0.25">
      <c r="A28" s="44" t="s">
        <v>110</v>
      </c>
      <c r="B28" s="4">
        <v>52.2</v>
      </c>
      <c r="C28" s="4">
        <v>1184.9100000000001</v>
      </c>
      <c r="D28" s="4">
        <v>1000</v>
      </c>
      <c r="E28" s="4">
        <v>500</v>
      </c>
      <c r="F28" s="17">
        <v>1000</v>
      </c>
      <c r="G28" s="92" t="str">
        <f>IF(H28="","",IF(H28&gt;0,$R$1,IF(H28&lt;0,$R$3,IF(H28=0,$R$2))))</f>
        <v>Æ</v>
      </c>
      <c r="H28" s="108">
        <f>SUM(F28)-D28</f>
        <v>0</v>
      </c>
      <c r="I28" s="18"/>
      <c r="J28" s="9" t="s">
        <v>105</v>
      </c>
      <c r="P28" s="93"/>
      <c r="Q28" s="109"/>
    </row>
    <row r="29" spans="1:17" ht="15.75" x14ac:dyDescent="0.25">
      <c r="A29" s="12" t="s">
        <v>200</v>
      </c>
      <c r="B29" s="36"/>
      <c r="C29" s="4">
        <v>16.670000000000002</v>
      </c>
      <c r="D29" s="4"/>
      <c r="E29" s="4">
        <v>0</v>
      </c>
      <c r="F29" s="17">
        <v>0</v>
      </c>
      <c r="G29" s="93" t="str">
        <f>IF(H29="","",IF(H29&gt;0,$R$1,IF(H29&lt;0,$R$3,IF(H29=0,$R$2))))</f>
        <v>Æ</v>
      </c>
      <c r="H29" s="110">
        <f>SUM(F29)-D29</f>
        <v>0</v>
      </c>
      <c r="I29" s="18"/>
      <c r="J29" s="44" t="s">
        <v>110</v>
      </c>
      <c r="K29" s="4">
        <v>465.38</v>
      </c>
      <c r="L29" s="4">
        <v>1611.5</v>
      </c>
      <c r="M29" s="4">
        <v>2000</v>
      </c>
      <c r="N29" s="4">
        <v>1500</v>
      </c>
      <c r="O29" s="17">
        <v>2000</v>
      </c>
      <c r="P29" s="87" t="s">
        <v>185</v>
      </c>
      <c r="Q29" s="108">
        <f>SUM(O29)-M29</f>
        <v>0</v>
      </c>
    </row>
    <row r="30" spans="1:17" ht="16.5" thickBot="1" x14ac:dyDescent="0.3">
      <c r="A30" s="12"/>
      <c r="B30" s="55">
        <f>SUM(B28:B29)</f>
        <v>52.2</v>
      </c>
      <c r="C30" s="55">
        <f>SUM(C28:C29)</f>
        <v>1201.5800000000002</v>
      </c>
      <c r="D30" s="55">
        <f>SUM(D28:D29)</f>
        <v>1000</v>
      </c>
      <c r="E30" s="55">
        <f>SUM(E28:E29)</f>
        <v>500</v>
      </c>
      <c r="F30" s="55">
        <f>SUM(F28:F29)</f>
        <v>1000</v>
      </c>
      <c r="G30" s="92" t="str">
        <f>IF(H30="","",IF(H30&gt;0,$R$1,IF(H30&lt;0,$R$3,IF(H30=0,$R$2))))</f>
        <v>Æ</v>
      </c>
      <c r="H30" s="111">
        <f>SUM(F30)-D30</f>
        <v>0</v>
      </c>
      <c r="I30" s="18"/>
      <c r="J30" s="12" t="s">
        <v>200</v>
      </c>
      <c r="K30" s="36">
        <v>0</v>
      </c>
      <c r="L30" s="4">
        <v>1260.4000000000001</v>
      </c>
      <c r="M30" s="4">
        <v>2500</v>
      </c>
      <c r="N30" s="4">
        <v>5000</v>
      </c>
      <c r="O30" s="17">
        <v>2500</v>
      </c>
      <c r="P30" s="87" t="str">
        <f t="shared" si="6"/>
        <v>Æ</v>
      </c>
      <c r="Q30" s="109">
        <f>SUM(O30)-M30</f>
        <v>0</v>
      </c>
    </row>
    <row r="31" spans="1:17" ht="16.5" thickBot="1" x14ac:dyDescent="0.3">
      <c r="A31" s="9" t="s">
        <v>202</v>
      </c>
      <c r="B31" s="114">
        <f>SUM(B30)+B19+B23+B26</f>
        <v>-147.80000000000001</v>
      </c>
      <c r="C31" s="114">
        <f t="shared" ref="C31:F31" si="8">SUM(C30)+C19+C23+C26</f>
        <v>7206.23</v>
      </c>
      <c r="D31" s="114">
        <f t="shared" si="8"/>
        <v>4750</v>
      </c>
      <c r="E31" s="114">
        <f t="shared" si="8"/>
        <v>3000</v>
      </c>
      <c r="F31" s="114">
        <f t="shared" si="8"/>
        <v>5000</v>
      </c>
      <c r="G31" s="93" t="str">
        <f>IF(H31="","",IF(H31&gt;0,$R$1,IF(H31&lt;0,$R$3,IF(H31=0,$R$2))))</f>
        <v>Ç</v>
      </c>
      <c r="H31" s="120">
        <f>SUM(F31)-D31</f>
        <v>250</v>
      </c>
      <c r="I31" s="18"/>
      <c r="J31" s="117" t="s">
        <v>201</v>
      </c>
      <c r="K31" s="55">
        <f>SUM(K29:K30)</f>
        <v>465.38</v>
      </c>
      <c r="L31" s="55">
        <f t="shared" ref="L31:O31" si="9">SUM(L29:L30)</f>
        <v>2871.9</v>
      </c>
      <c r="M31" s="55">
        <f t="shared" si="9"/>
        <v>4500</v>
      </c>
      <c r="N31" s="55">
        <f t="shared" si="9"/>
        <v>6500</v>
      </c>
      <c r="O31" s="55">
        <f t="shared" si="9"/>
        <v>4500</v>
      </c>
      <c r="P31" s="87" t="str">
        <f t="shared" si="6"/>
        <v>Æ</v>
      </c>
      <c r="Q31" s="109">
        <f>SUM(O31)-M31</f>
        <v>0</v>
      </c>
    </row>
    <row r="32" spans="1:17" ht="16.5" thickBot="1" x14ac:dyDescent="0.3">
      <c r="A32" s="14"/>
      <c r="B32" s="46"/>
      <c r="C32" s="46"/>
      <c r="D32" s="46"/>
      <c r="E32" s="46"/>
      <c r="F32" s="16"/>
      <c r="I32" s="18"/>
      <c r="J32" s="9" t="s">
        <v>202</v>
      </c>
      <c r="K32" s="5">
        <f>SUM(K11+K20+K27+K31)</f>
        <v>26280.680000000004</v>
      </c>
      <c r="L32" s="5">
        <f>SUM(L11+L20+L27+L31)</f>
        <v>34955.86</v>
      </c>
      <c r="M32" s="5">
        <f>SUM(M11+M20+M27+M31)</f>
        <v>21600</v>
      </c>
      <c r="N32" s="5">
        <f>SUM(N11+N20+N27+N31)</f>
        <v>23850</v>
      </c>
      <c r="O32" s="5">
        <f>SUM(O11+O20+O27+O31)</f>
        <v>21400</v>
      </c>
      <c r="P32" s="92" t="str">
        <f>IF(Q32="","",IF(Q32&gt;0,$R$1,IF(Q32&lt;0,$R$3,IF(Q32=0,$R$2))))</f>
        <v>È</v>
      </c>
      <c r="Q32" s="120">
        <f>SUM(O32)-M32</f>
        <v>-200</v>
      </c>
    </row>
    <row r="33" spans="1:17" ht="15.75" x14ac:dyDescent="0.25">
      <c r="B33" s="4"/>
      <c r="C33" s="4"/>
      <c r="D33" s="4"/>
      <c r="E33" s="4"/>
      <c r="I33" s="18"/>
      <c r="J33" s="14"/>
      <c r="K33" s="46"/>
      <c r="L33" s="46"/>
      <c r="M33" s="46"/>
      <c r="N33" s="46"/>
      <c r="O33" s="46"/>
      <c r="P33" s="93"/>
    </row>
    <row r="34" spans="1:17" x14ac:dyDescent="0.25">
      <c r="I34" s="18"/>
      <c r="K34" s="4"/>
      <c r="L34" s="4"/>
      <c r="M34" s="4"/>
      <c r="N34" s="4"/>
      <c r="O34" s="4"/>
      <c r="P34" s="12"/>
    </row>
    <row r="35" spans="1:17" ht="46.5" x14ac:dyDescent="0.35">
      <c r="A35" s="19" t="s">
        <v>13</v>
      </c>
      <c r="B35" s="20" t="s">
        <v>229</v>
      </c>
      <c r="C35" s="20" t="s">
        <v>257</v>
      </c>
      <c r="D35" s="20" t="s">
        <v>228</v>
      </c>
      <c r="E35" s="20" t="s">
        <v>14</v>
      </c>
      <c r="F35" s="20" t="s">
        <v>258</v>
      </c>
      <c r="G35" s="10"/>
      <c r="H35" s="94" t="s">
        <v>187</v>
      </c>
      <c r="I35" s="18"/>
      <c r="J35" s="19" t="s">
        <v>13</v>
      </c>
      <c r="K35" s="20" t="s">
        <v>229</v>
      </c>
      <c r="L35" s="20" t="s">
        <v>257</v>
      </c>
      <c r="M35" s="20" t="s">
        <v>261</v>
      </c>
      <c r="N35" s="20" t="s">
        <v>14</v>
      </c>
      <c r="O35" s="20" t="s">
        <v>258</v>
      </c>
      <c r="Q35" s="94" t="s">
        <v>187</v>
      </c>
    </row>
    <row r="36" spans="1:17" x14ac:dyDescent="0.25">
      <c r="A36" s="53"/>
      <c r="B36" s="40"/>
      <c r="F36" s="33"/>
      <c r="I36" s="18"/>
      <c r="J36" s="9" t="s">
        <v>172</v>
      </c>
      <c r="K36" s="36"/>
      <c r="L36" s="4"/>
      <c r="M36" s="4"/>
      <c r="N36" s="4"/>
      <c r="O36" s="17"/>
    </row>
    <row r="37" spans="1:17" ht="15.75" x14ac:dyDescent="0.25">
      <c r="A37" s="9" t="s">
        <v>71</v>
      </c>
      <c r="B37" s="36"/>
      <c r="C37" s="4"/>
      <c r="D37" s="4"/>
      <c r="E37" s="4"/>
      <c r="F37" s="17"/>
      <c r="G37" s="4"/>
      <c r="H37" s="4"/>
      <c r="I37" s="18"/>
      <c r="J37" s="12" t="s">
        <v>173</v>
      </c>
      <c r="K37" s="36">
        <v>0</v>
      </c>
      <c r="L37" s="4">
        <v>3188</v>
      </c>
      <c r="M37" s="4">
        <v>5000</v>
      </c>
      <c r="N37" s="4">
        <v>5207.5</v>
      </c>
      <c r="O37" s="17">
        <v>6300</v>
      </c>
      <c r="P37" s="93" t="str">
        <f t="shared" ref="P37:P55" si="10">IF(Q37="","",IF(Q37&gt;0,$R$1,IF(Q37&lt;0,$R$3,IF(Q37=0,$R$2))))</f>
        <v>Ç</v>
      </c>
      <c r="Q37" s="108">
        <f t="shared" ref="Q37:Q45" si="11">SUM(O37)-M37</f>
        <v>1300</v>
      </c>
    </row>
    <row r="38" spans="1:17" ht="15.75" x14ac:dyDescent="0.25">
      <c r="A38" s="44" t="s">
        <v>79</v>
      </c>
      <c r="B38" s="4">
        <v>2944.37</v>
      </c>
      <c r="C38" s="4">
        <v>1121.3</v>
      </c>
      <c r="D38" s="4">
        <v>2000</v>
      </c>
      <c r="E38" s="4">
        <v>2000</v>
      </c>
      <c r="F38" s="59">
        <v>1000</v>
      </c>
      <c r="G38" s="87" t="str">
        <f>IF(H38="","",IF(H38&gt;0,$R$1,IF(H38&lt;0,$R$3,IF(H38=0,$R$2))))</f>
        <v>È</v>
      </c>
      <c r="H38" s="108">
        <f>SUM(F38)-D38</f>
        <v>-1000</v>
      </c>
      <c r="I38" s="18"/>
      <c r="J38" s="12" t="s">
        <v>107</v>
      </c>
      <c r="K38" s="36">
        <v>0</v>
      </c>
      <c r="L38" s="4">
        <v>0</v>
      </c>
      <c r="M38" s="4">
        <v>500</v>
      </c>
      <c r="N38" s="4"/>
      <c r="O38" s="17">
        <v>500</v>
      </c>
      <c r="P38" s="87" t="str">
        <f t="shared" si="10"/>
        <v>Æ</v>
      </c>
      <c r="Q38" s="109">
        <f t="shared" si="11"/>
        <v>0</v>
      </c>
    </row>
    <row r="39" spans="1:17" ht="15.75" x14ac:dyDescent="0.25">
      <c r="A39" s="44" t="s">
        <v>80</v>
      </c>
      <c r="B39" s="4">
        <v>3233.33</v>
      </c>
      <c r="C39" s="4">
        <v>1840</v>
      </c>
      <c r="D39" s="4">
        <v>2000</v>
      </c>
      <c r="E39" s="4">
        <v>1000</v>
      </c>
      <c r="F39" s="17">
        <v>3000</v>
      </c>
      <c r="G39" s="93" t="str">
        <f t="shared" ref="G39:G48" si="12">IF(H39="","",IF(H39&gt;0,$R$1,IF(H39&lt;0,$R$3,IF(H39=0,$R$2))))</f>
        <v>Ç</v>
      </c>
      <c r="H39" s="109">
        <f t="shared" ref="H39:H48" si="13">SUM(F39)-D39</f>
        <v>1000</v>
      </c>
      <c r="I39" s="18"/>
      <c r="J39" s="86" t="s">
        <v>176</v>
      </c>
      <c r="K39" s="36"/>
      <c r="L39" s="4"/>
      <c r="M39" s="4"/>
      <c r="N39" s="4"/>
      <c r="O39" s="17"/>
      <c r="P39" s="87" t="str">
        <f t="shared" si="10"/>
        <v>Æ</v>
      </c>
      <c r="Q39" s="109">
        <f t="shared" si="11"/>
        <v>0</v>
      </c>
    </row>
    <row r="40" spans="1:17" ht="15.75" x14ac:dyDescent="0.25">
      <c r="A40" s="44" t="s">
        <v>81</v>
      </c>
      <c r="B40" s="4">
        <v>1600</v>
      </c>
      <c r="C40" s="4">
        <v>1200</v>
      </c>
      <c r="D40" s="4">
        <v>1600</v>
      </c>
      <c r="E40" s="4">
        <v>1600</v>
      </c>
      <c r="F40" s="17">
        <v>1600</v>
      </c>
      <c r="G40" s="87" t="str">
        <f t="shared" si="12"/>
        <v>Æ</v>
      </c>
      <c r="H40" s="109">
        <f t="shared" si="13"/>
        <v>0</v>
      </c>
      <c r="J40" s="44" t="s">
        <v>88</v>
      </c>
      <c r="K40" s="4">
        <v>0</v>
      </c>
      <c r="L40" s="4">
        <v>2000</v>
      </c>
      <c r="M40" s="4">
        <v>2000</v>
      </c>
      <c r="N40" s="4">
        <v>3000</v>
      </c>
      <c r="O40" s="17">
        <v>2000</v>
      </c>
      <c r="P40" s="87" t="str">
        <f t="shared" si="10"/>
        <v>Æ</v>
      </c>
      <c r="Q40" s="109">
        <f t="shared" si="11"/>
        <v>0</v>
      </c>
    </row>
    <row r="41" spans="1:17" ht="15.75" x14ac:dyDescent="0.25">
      <c r="A41" s="44" t="s">
        <v>82</v>
      </c>
      <c r="B41" s="4">
        <v>3000</v>
      </c>
      <c r="C41" s="4">
        <v>3000</v>
      </c>
      <c r="D41" s="4">
        <v>3000</v>
      </c>
      <c r="E41" s="4">
        <v>3000</v>
      </c>
      <c r="F41" s="17">
        <v>3000</v>
      </c>
      <c r="G41" s="87" t="str">
        <f t="shared" si="12"/>
        <v>Æ</v>
      </c>
      <c r="H41" s="109">
        <f t="shared" si="13"/>
        <v>0</v>
      </c>
      <c r="J41" s="44" t="s">
        <v>89</v>
      </c>
      <c r="K41" s="4">
        <v>9150</v>
      </c>
      <c r="L41" s="4">
        <v>9150</v>
      </c>
      <c r="M41" s="4">
        <v>29250</v>
      </c>
      <c r="N41" s="4">
        <v>29250</v>
      </c>
      <c r="O41" s="17">
        <v>29250</v>
      </c>
      <c r="P41" s="87" t="str">
        <f t="shared" si="10"/>
        <v>Æ</v>
      </c>
      <c r="Q41" s="109">
        <f t="shared" si="11"/>
        <v>0</v>
      </c>
    </row>
    <row r="42" spans="1:17" ht="15.75" x14ac:dyDescent="0.25">
      <c r="A42" s="44" t="s">
        <v>83</v>
      </c>
      <c r="B42" s="4">
        <v>500</v>
      </c>
      <c r="C42" s="4">
        <v>500</v>
      </c>
      <c r="D42" s="4">
        <v>500</v>
      </c>
      <c r="E42" s="4">
        <v>500</v>
      </c>
      <c r="F42" s="17">
        <v>500</v>
      </c>
      <c r="G42" s="87" t="str">
        <f t="shared" si="12"/>
        <v>Æ</v>
      </c>
      <c r="H42" s="109">
        <f t="shared" si="13"/>
        <v>0</v>
      </c>
      <c r="J42" s="44" t="s">
        <v>90</v>
      </c>
      <c r="K42" s="4">
        <v>0</v>
      </c>
      <c r="L42" s="4">
        <v>0</v>
      </c>
      <c r="M42" s="4">
        <v>450</v>
      </c>
      <c r="N42" s="4">
        <v>450</v>
      </c>
      <c r="O42" s="17">
        <v>450</v>
      </c>
      <c r="P42" s="87" t="str">
        <f t="shared" si="10"/>
        <v>Æ</v>
      </c>
      <c r="Q42" s="109">
        <f t="shared" si="11"/>
        <v>0</v>
      </c>
    </row>
    <row r="43" spans="1:17" ht="15.75" x14ac:dyDescent="0.25">
      <c r="A43" s="44" t="s">
        <v>84</v>
      </c>
      <c r="B43" s="4">
        <v>825</v>
      </c>
      <c r="C43" s="4">
        <v>0</v>
      </c>
      <c r="D43" s="4">
        <v>2000</v>
      </c>
      <c r="E43" s="4">
        <v>2000</v>
      </c>
      <c r="F43" s="17">
        <v>1000</v>
      </c>
      <c r="G43" s="87" t="str">
        <f t="shared" si="12"/>
        <v>È</v>
      </c>
      <c r="H43" s="109">
        <f t="shared" si="13"/>
        <v>-1000</v>
      </c>
      <c r="J43" s="44" t="s">
        <v>262</v>
      </c>
      <c r="K43" s="4">
        <v>0</v>
      </c>
      <c r="L43" s="4">
        <v>0</v>
      </c>
      <c r="M43" s="4">
        <v>3200</v>
      </c>
      <c r="N43" s="4">
        <v>3200</v>
      </c>
      <c r="O43" s="17">
        <v>3500</v>
      </c>
      <c r="P43" s="93" t="str">
        <f t="shared" si="10"/>
        <v>Ç</v>
      </c>
      <c r="Q43" s="109">
        <f t="shared" si="11"/>
        <v>300</v>
      </c>
    </row>
    <row r="44" spans="1:17" ht="16.5" thickBot="1" x14ac:dyDescent="0.3">
      <c r="A44" s="44" t="s">
        <v>85</v>
      </c>
      <c r="B44" s="4">
        <v>55</v>
      </c>
      <c r="C44" s="4">
        <v>55</v>
      </c>
      <c r="D44" s="4">
        <v>100</v>
      </c>
      <c r="E44" s="4">
        <v>100</v>
      </c>
      <c r="F44" s="17">
        <v>100</v>
      </c>
      <c r="G44" s="93" t="str">
        <f t="shared" si="12"/>
        <v>Æ</v>
      </c>
      <c r="H44" s="109">
        <f t="shared" si="13"/>
        <v>0</v>
      </c>
      <c r="J44" s="44" t="s">
        <v>267</v>
      </c>
      <c r="K44" s="4"/>
      <c r="L44" s="4">
        <v>5857</v>
      </c>
      <c r="M44" s="4">
        <v>0</v>
      </c>
      <c r="N44" s="4"/>
      <c r="O44" s="17">
        <v>0</v>
      </c>
      <c r="P44" s="87" t="str">
        <f t="shared" si="10"/>
        <v>Æ</v>
      </c>
      <c r="Q44" s="109">
        <f t="shared" si="11"/>
        <v>0</v>
      </c>
    </row>
    <row r="45" spans="1:17" ht="16.5" thickBot="1" x14ac:dyDescent="0.3">
      <c r="A45" s="44" t="s">
        <v>86</v>
      </c>
      <c r="B45" s="4">
        <v>3500</v>
      </c>
      <c r="C45" s="4">
        <v>4486.41</v>
      </c>
      <c r="D45" s="4">
        <v>4000</v>
      </c>
      <c r="E45" s="4">
        <v>4250</v>
      </c>
      <c r="F45" s="59">
        <v>4750</v>
      </c>
      <c r="G45" s="93" t="str">
        <f t="shared" si="12"/>
        <v>Ç</v>
      </c>
      <c r="H45" s="109">
        <f t="shared" si="13"/>
        <v>750</v>
      </c>
      <c r="J45" s="86"/>
      <c r="K45" s="32">
        <f>SUM(K37:K44)</f>
        <v>9150</v>
      </c>
      <c r="L45" s="118">
        <f t="shared" ref="L45:O45" si="14">SUM(L37:L44)</f>
        <v>20195</v>
      </c>
      <c r="M45" s="118">
        <f t="shared" si="14"/>
        <v>40400</v>
      </c>
      <c r="N45" s="118">
        <f t="shared" si="14"/>
        <v>41107.5</v>
      </c>
      <c r="O45" s="29">
        <f t="shared" si="14"/>
        <v>42000</v>
      </c>
      <c r="P45" s="93" t="str">
        <f t="shared" si="10"/>
        <v>Ç</v>
      </c>
      <c r="Q45" s="120">
        <f t="shared" si="11"/>
        <v>1600</v>
      </c>
    </row>
    <row r="46" spans="1:17" ht="15.75" x14ac:dyDescent="0.25">
      <c r="A46" s="44" t="s">
        <v>260</v>
      </c>
      <c r="B46" s="4">
        <v>347.5</v>
      </c>
      <c r="C46" s="4">
        <v>453.5</v>
      </c>
      <c r="D46" s="4">
        <v>500</v>
      </c>
      <c r="E46" s="4">
        <v>500</v>
      </c>
      <c r="F46" s="17">
        <v>600</v>
      </c>
      <c r="G46" s="93" t="str">
        <f t="shared" si="12"/>
        <v>Ç</v>
      </c>
      <c r="H46" s="109">
        <f t="shared" si="13"/>
        <v>100</v>
      </c>
      <c r="J46" s="9" t="s">
        <v>177</v>
      </c>
      <c r="K46" s="36"/>
      <c r="L46" s="4"/>
      <c r="M46" s="4"/>
      <c r="N46" s="4"/>
      <c r="O46" s="17"/>
      <c r="P46" s="93" t="str">
        <f t="shared" si="10"/>
        <v/>
      </c>
      <c r="Q46" s="109"/>
    </row>
    <row r="47" spans="1:17" ht="16.5" thickBot="1" x14ac:dyDescent="0.3">
      <c r="A47" s="44" t="s">
        <v>87</v>
      </c>
      <c r="B47" s="4">
        <v>10750.8</v>
      </c>
      <c r="C47" s="4">
        <v>9907.49</v>
      </c>
      <c r="D47" s="4">
        <v>13500</v>
      </c>
      <c r="E47" s="4">
        <v>14500</v>
      </c>
      <c r="F47" s="59">
        <v>15750</v>
      </c>
      <c r="G47" s="93" t="str">
        <f t="shared" si="12"/>
        <v>Ç</v>
      </c>
      <c r="H47" s="109">
        <f t="shared" si="13"/>
        <v>2250</v>
      </c>
      <c r="J47" s="137" t="s">
        <v>232</v>
      </c>
      <c r="K47" s="4">
        <v>0</v>
      </c>
      <c r="L47" s="4">
        <v>0</v>
      </c>
      <c r="M47" s="4">
        <v>1000</v>
      </c>
      <c r="N47" s="4">
        <v>0</v>
      </c>
      <c r="O47" s="17">
        <v>0</v>
      </c>
      <c r="P47" s="92" t="str">
        <f t="shared" si="10"/>
        <v>È</v>
      </c>
      <c r="Q47" s="109">
        <f>SUM(O47)-M47</f>
        <v>-1000</v>
      </c>
    </row>
    <row r="48" spans="1:17" ht="16.5" thickBot="1" x14ac:dyDescent="0.3">
      <c r="A48" s="52"/>
      <c r="B48" s="29">
        <f>SUM(B38:B47)</f>
        <v>26756</v>
      </c>
      <c r="C48" s="5">
        <f>SUM(C38:C47)</f>
        <v>22563.699999999997</v>
      </c>
      <c r="D48" s="5">
        <f>SUM(D38:D47)</f>
        <v>29200</v>
      </c>
      <c r="E48" s="5">
        <f>SUM(E38:E47)</f>
        <v>29450</v>
      </c>
      <c r="F48" s="32">
        <f>SUM(F38:F47)</f>
        <v>31300</v>
      </c>
      <c r="G48" s="93" t="str">
        <f t="shared" si="12"/>
        <v>Ç</v>
      </c>
      <c r="H48" s="120">
        <f t="shared" si="13"/>
        <v>2100</v>
      </c>
      <c r="J48" s="12" t="s">
        <v>166</v>
      </c>
      <c r="K48" s="36"/>
      <c r="L48" s="4">
        <v>5001.3500000000004</v>
      </c>
      <c r="M48" s="4">
        <v>5250</v>
      </c>
      <c r="N48" s="4">
        <v>2500</v>
      </c>
      <c r="O48" s="17">
        <v>5500</v>
      </c>
      <c r="P48" s="93" t="str">
        <f t="shared" si="10"/>
        <v>Ç</v>
      </c>
      <c r="Q48" s="109">
        <f>SUM(O48)-M48</f>
        <v>250</v>
      </c>
    </row>
    <row r="49" spans="1:17" ht="16.5" thickBot="1" x14ac:dyDescent="0.3">
      <c r="J49" s="12"/>
      <c r="K49" s="32">
        <f>SUM(K47:K48)</f>
        <v>0</v>
      </c>
      <c r="L49" s="118">
        <f t="shared" ref="L49:O49" si="15">SUM(L47:L48)</f>
        <v>5001.3500000000004</v>
      </c>
      <c r="M49" s="118">
        <f t="shared" si="15"/>
        <v>6250</v>
      </c>
      <c r="N49" s="118">
        <f t="shared" si="15"/>
        <v>2500</v>
      </c>
      <c r="O49" s="29">
        <f t="shared" si="15"/>
        <v>5500</v>
      </c>
      <c r="P49" s="92" t="str">
        <f t="shared" si="10"/>
        <v>È</v>
      </c>
      <c r="Q49" s="120">
        <f>SUM(O49)-M49</f>
        <v>-750</v>
      </c>
    </row>
    <row r="50" spans="1:17" ht="15.75" x14ac:dyDescent="0.25">
      <c r="A50" s="129" t="s">
        <v>259</v>
      </c>
      <c r="J50" s="86" t="s">
        <v>178</v>
      </c>
      <c r="K50" s="36"/>
      <c r="L50" s="4"/>
      <c r="M50" s="4"/>
      <c r="N50" s="4"/>
      <c r="O50" s="17"/>
      <c r="P50" s="93" t="str">
        <f t="shared" si="10"/>
        <v/>
      </c>
      <c r="Q50" s="109"/>
    </row>
    <row r="51" spans="1:17" ht="15.75" x14ac:dyDescent="0.25">
      <c r="A51" t="s">
        <v>154</v>
      </c>
      <c r="B51" s="4">
        <v>7500</v>
      </c>
      <c r="J51" s="12" t="s">
        <v>106</v>
      </c>
      <c r="K51" s="36">
        <v>0</v>
      </c>
      <c r="L51" s="4">
        <v>0</v>
      </c>
      <c r="M51" s="4">
        <v>1000</v>
      </c>
      <c r="N51" s="4">
        <v>0</v>
      </c>
      <c r="O51" s="17">
        <v>1000</v>
      </c>
      <c r="P51" s="87" t="str">
        <f t="shared" si="10"/>
        <v>Æ</v>
      </c>
      <c r="Q51" s="109">
        <f>SUM(O51)-M51</f>
        <v>0</v>
      </c>
    </row>
    <row r="52" spans="1:17" ht="16.5" thickBot="1" x14ac:dyDescent="0.3">
      <c r="A52" t="s">
        <v>150</v>
      </c>
      <c r="B52" s="4">
        <v>6620.19</v>
      </c>
      <c r="J52" s="12" t="s">
        <v>126</v>
      </c>
      <c r="K52" s="36">
        <v>4500</v>
      </c>
      <c r="L52" s="4">
        <v>0</v>
      </c>
      <c r="M52" s="4">
        <v>4700</v>
      </c>
      <c r="N52" s="4">
        <v>4700</v>
      </c>
      <c r="O52" s="17">
        <v>4700</v>
      </c>
      <c r="P52" s="87" t="str">
        <f t="shared" si="10"/>
        <v>Æ</v>
      </c>
      <c r="Q52" s="109">
        <f>SUM(O52)-M52</f>
        <v>0</v>
      </c>
    </row>
    <row r="53" spans="1:17" ht="16.5" thickBot="1" x14ac:dyDescent="0.3">
      <c r="A53" t="s">
        <v>151</v>
      </c>
      <c r="B53" s="4">
        <v>4660.28</v>
      </c>
      <c r="J53" s="12"/>
      <c r="K53" s="5">
        <f>SUM(K51:K52)</f>
        <v>4500</v>
      </c>
      <c r="L53" s="5">
        <f t="shared" ref="L53:O53" si="16">SUM(L51:L52)</f>
        <v>0</v>
      </c>
      <c r="M53" s="5">
        <f t="shared" si="16"/>
        <v>5700</v>
      </c>
      <c r="N53" s="5">
        <f t="shared" si="16"/>
        <v>4700</v>
      </c>
      <c r="O53" s="5">
        <f t="shared" si="16"/>
        <v>5700</v>
      </c>
      <c r="P53" s="87" t="str">
        <f t="shared" si="10"/>
        <v>Æ</v>
      </c>
      <c r="Q53" s="120">
        <f>SUM(O53)-M53</f>
        <v>0</v>
      </c>
    </row>
    <row r="54" spans="1:17" ht="16.5" thickBot="1" x14ac:dyDescent="0.3">
      <c r="A54" t="s">
        <v>81</v>
      </c>
      <c r="B54" s="4">
        <v>400</v>
      </c>
      <c r="J54" s="12"/>
      <c r="K54" s="49"/>
      <c r="L54" s="4"/>
      <c r="M54" s="4"/>
      <c r="N54" s="4"/>
      <c r="O54" s="50"/>
      <c r="P54" s="93" t="str">
        <f t="shared" si="10"/>
        <v/>
      </c>
      <c r="Q54" s="109"/>
    </row>
    <row r="55" spans="1:17" ht="16.5" thickBot="1" x14ac:dyDescent="0.3">
      <c r="A55" t="s">
        <v>222</v>
      </c>
      <c r="B55" s="4">
        <v>2788</v>
      </c>
      <c r="D55" s="61"/>
      <c r="E55" s="61"/>
      <c r="J55" s="9" t="s">
        <v>240</v>
      </c>
      <c r="K55" s="29">
        <v>8593.7199999999993</v>
      </c>
      <c r="L55" s="5">
        <v>10215.11</v>
      </c>
      <c r="M55" s="5">
        <v>15250</v>
      </c>
      <c r="N55" s="5">
        <v>24500</v>
      </c>
      <c r="O55" s="32">
        <v>25500</v>
      </c>
      <c r="P55" s="93" t="str">
        <f t="shared" si="10"/>
        <v>Ç</v>
      </c>
      <c r="Q55" s="120">
        <f>SUM(O55)-M55</f>
        <v>10250</v>
      </c>
    </row>
    <row r="56" spans="1:17" x14ac:dyDescent="0.25">
      <c r="A56" t="s">
        <v>223</v>
      </c>
      <c r="B56" s="4">
        <v>13825.9</v>
      </c>
      <c r="J56" s="80"/>
      <c r="K56" s="116"/>
      <c r="L56" s="46"/>
      <c r="M56" s="46"/>
      <c r="N56" s="46"/>
      <c r="O56" s="51"/>
      <c r="Q56" s="109"/>
    </row>
    <row r="57" spans="1:17" x14ac:dyDescent="0.25">
      <c r="A57" t="s">
        <v>233</v>
      </c>
      <c r="B57" s="4">
        <v>9002</v>
      </c>
      <c r="J57" s="2"/>
      <c r="K57" s="25"/>
      <c r="L57" s="4"/>
      <c r="M57" s="4"/>
      <c r="N57" s="21"/>
      <c r="O57" s="18"/>
    </row>
    <row r="58" spans="1:17" x14ac:dyDescent="0.25">
      <c r="A58" t="s">
        <v>72</v>
      </c>
      <c r="B58" s="4">
        <v>800</v>
      </c>
      <c r="K58" s="25"/>
      <c r="L58" s="4"/>
      <c r="M58" s="4"/>
      <c r="N58" s="21"/>
      <c r="O58" s="18"/>
    </row>
    <row r="59" spans="1:17" x14ac:dyDescent="0.25">
      <c r="J59" s="2"/>
      <c r="K59" s="25"/>
      <c r="N59" s="21"/>
      <c r="O59" s="18"/>
    </row>
    <row r="69" spans="10:10" x14ac:dyDescent="0.25">
      <c r="J69" s="2"/>
    </row>
    <row r="81" spans="10:10" x14ac:dyDescent="0.25">
      <c r="J81" s="2"/>
    </row>
    <row r="86" spans="10:10" x14ac:dyDescent="0.25">
      <c r="J86" s="2"/>
    </row>
    <row r="88" spans="10:10" x14ac:dyDescent="0.25">
      <c r="J88" s="2"/>
    </row>
    <row r="90" spans="10:10" x14ac:dyDescent="0.25">
      <c r="J90" s="2"/>
    </row>
  </sheetData>
  <printOptions gridLines="1"/>
  <pageMargins left="0.70866141732283472" right="0.70866141732283472" top="0.74803149606299213" bottom="0.74803149606299213" header="0.31496062992125984" footer="0.31496062992125984"/>
  <pageSetup paperSize="8" scale="7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U92"/>
  <sheetViews>
    <sheetView topLeftCell="A25" workbookViewId="0">
      <selection activeCell="A15" sqref="A15"/>
    </sheetView>
  </sheetViews>
  <sheetFormatPr defaultRowHeight="15" x14ac:dyDescent="0.25"/>
  <cols>
    <col min="1" max="1" width="29.5703125" customWidth="1"/>
    <col min="2" max="3" width="13" customWidth="1"/>
    <col min="4" max="4" width="13.42578125" customWidth="1"/>
    <col min="5" max="5" width="12.42578125" customWidth="1"/>
    <col min="6" max="6" width="13.42578125" customWidth="1"/>
    <col min="7" max="7" width="5.42578125" hidden="1" customWidth="1"/>
    <col min="8" max="8" width="13.42578125" hidden="1" customWidth="1"/>
    <col min="9" max="9" width="4.7109375" customWidth="1"/>
    <col min="10" max="10" width="32.42578125" customWidth="1"/>
    <col min="11" max="12" width="14.140625" customWidth="1"/>
    <col min="13" max="13" width="14" customWidth="1"/>
    <col min="14" max="15" width="14.28515625" customWidth="1"/>
    <col min="16" max="16" width="4.7109375" customWidth="1"/>
    <col min="17" max="17" width="10.5703125" customWidth="1"/>
  </cols>
  <sheetData>
    <row r="1" spans="1:18" ht="23.25" x14ac:dyDescent="0.35">
      <c r="A1" s="1" t="s">
        <v>256</v>
      </c>
      <c r="N1" s="3"/>
      <c r="O1" s="3"/>
      <c r="R1" s="89" t="s">
        <v>184</v>
      </c>
    </row>
    <row r="2" spans="1:18" ht="23.25" x14ac:dyDescent="0.35">
      <c r="A2" s="1" t="s">
        <v>220</v>
      </c>
      <c r="N2" s="3"/>
      <c r="O2" s="3"/>
      <c r="R2" s="90" t="s">
        <v>185</v>
      </c>
    </row>
    <row r="3" spans="1:18" ht="15.75" x14ac:dyDescent="0.25">
      <c r="R3" s="91" t="s">
        <v>186</v>
      </c>
    </row>
    <row r="4" spans="1:18" ht="46.5" x14ac:dyDescent="0.35">
      <c r="A4" s="27" t="s">
        <v>0</v>
      </c>
      <c r="B4" s="20" t="s">
        <v>229</v>
      </c>
      <c r="C4" s="20" t="s">
        <v>257</v>
      </c>
      <c r="D4" s="20" t="s">
        <v>228</v>
      </c>
      <c r="E4" s="20" t="s">
        <v>14</v>
      </c>
      <c r="F4" s="20" t="s">
        <v>258</v>
      </c>
      <c r="G4" s="10"/>
      <c r="H4" s="94" t="s">
        <v>187</v>
      </c>
      <c r="I4" s="10"/>
      <c r="J4" s="19" t="s">
        <v>13</v>
      </c>
      <c r="K4" s="20" t="s">
        <v>229</v>
      </c>
      <c r="L4" s="20" t="s">
        <v>257</v>
      </c>
      <c r="M4" s="20" t="s">
        <v>228</v>
      </c>
      <c r="N4" s="20" t="s">
        <v>14</v>
      </c>
      <c r="O4" s="20" t="s">
        <v>258</v>
      </c>
      <c r="Q4" s="94" t="s">
        <v>187</v>
      </c>
    </row>
    <row r="5" spans="1:18" x14ac:dyDescent="0.25">
      <c r="A5" s="9"/>
      <c r="B5" s="34"/>
      <c r="C5" s="10"/>
      <c r="D5" s="8"/>
      <c r="E5" s="10"/>
      <c r="F5" s="31"/>
      <c r="G5" s="10"/>
      <c r="H5" s="10"/>
      <c r="I5" s="10"/>
      <c r="J5" s="53"/>
      <c r="M5" s="65"/>
      <c r="O5" s="33"/>
      <c r="Q5" s="53"/>
    </row>
    <row r="6" spans="1:18" x14ac:dyDescent="0.25">
      <c r="A6" s="9" t="s">
        <v>193</v>
      </c>
      <c r="B6" s="36"/>
      <c r="C6" s="4"/>
      <c r="D6" s="4"/>
      <c r="E6" s="4"/>
      <c r="F6" s="17"/>
      <c r="G6" s="4"/>
      <c r="H6" s="4"/>
      <c r="J6" s="9" t="s">
        <v>193</v>
      </c>
      <c r="K6" s="12"/>
      <c r="O6" s="11"/>
      <c r="Q6" s="44"/>
    </row>
    <row r="7" spans="1:18" ht="15.75" x14ac:dyDescent="0.25">
      <c r="A7" s="44" t="s">
        <v>109</v>
      </c>
      <c r="B7" s="4">
        <v>6642.18</v>
      </c>
      <c r="C7" s="4">
        <v>89201.08</v>
      </c>
      <c r="D7" s="62">
        <v>100000</v>
      </c>
      <c r="E7" s="4">
        <v>123500</v>
      </c>
      <c r="F7" s="59">
        <v>130000</v>
      </c>
      <c r="G7" s="92" t="str">
        <f>IF(H7="","",IF(H7&gt;0,$R$1,IF(H7&lt;0,$R$3,IF(H7=0,$R$2))))</f>
        <v>Ç</v>
      </c>
      <c r="H7" s="108">
        <f>SUM(F7)-D7</f>
        <v>30000</v>
      </c>
      <c r="I7" s="18"/>
      <c r="J7" s="44" t="s">
        <v>49</v>
      </c>
      <c r="K7" s="4">
        <v>2726.7</v>
      </c>
      <c r="L7" s="4">
        <v>2808.5</v>
      </c>
      <c r="M7" s="4">
        <v>3000</v>
      </c>
      <c r="N7" s="4">
        <v>3064.07</v>
      </c>
      <c r="O7" s="17">
        <v>3250</v>
      </c>
      <c r="P7" s="93" t="str">
        <f>IF(Q7="","",IF(Q7&gt;0,$R$1,IF(Q7&lt;0,$R$3,IF(Q7=0,$R$2))))</f>
        <v>Ç</v>
      </c>
      <c r="Q7" s="99">
        <f>SUM(O7-M7)</f>
        <v>250</v>
      </c>
    </row>
    <row r="8" spans="1:18" ht="15.75" x14ac:dyDescent="0.25">
      <c r="A8" s="44"/>
      <c r="B8" s="4"/>
      <c r="C8" s="4"/>
      <c r="D8" s="4"/>
      <c r="E8" s="4"/>
      <c r="F8" s="17"/>
      <c r="G8" s="93" t="str">
        <f t="shared" ref="G8:G15" si="0">IF(H8="","",IF(H8&gt;0,$R$1,IF(H8&lt;0,$R$3,IF(H8=0,$R$2))))</f>
        <v>Æ</v>
      </c>
      <c r="H8" s="109">
        <f t="shared" ref="H8:H9" si="1">SUM(F8)-D8</f>
        <v>0</v>
      </c>
      <c r="I8" s="18"/>
      <c r="J8" s="44" t="s">
        <v>112</v>
      </c>
      <c r="K8" s="4">
        <v>0</v>
      </c>
      <c r="L8" s="4">
        <v>2101.46</v>
      </c>
      <c r="M8" s="4">
        <v>8500</v>
      </c>
      <c r="N8" s="4">
        <v>5000</v>
      </c>
      <c r="O8" s="17">
        <v>8500</v>
      </c>
      <c r="P8" s="87" t="str">
        <f t="shared" ref="P8:P29" si="2">IF(Q8="","",IF(Q8&gt;0,$R$1,IF(Q8&lt;0,$R$3,IF(Q8=0,$R$2))))</f>
        <v>Æ</v>
      </c>
      <c r="Q8" s="98">
        <f t="shared" ref="Q8:Q19" si="3">SUM(O8-M8)</f>
        <v>0</v>
      </c>
    </row>
    <row r="9" spans="1:18" ht="16.5" thickBot="1" x14ac:dyDescent="0.3">
      <c r="A9" s="44" t="s">
        <v>12</v>
      </c>
      <c r="B9" s="4">
        <v>0</v>
      </c>
      <c r="C9" s="4"/>
      <c r="D9" s="4">
        <v>0</v>
      </c>
      <c r="E9" s="4">
        <v>0</v>
      </c>
      <c r="F9" s="17">
        <v>0</v>
      </c>
      <c r="G9" s="93" t="str">
        <f t="shared" si="0"/>
        <v>Æ</v>
      </c>
      <c r="H9" s="110">
        <f t="shared" si="1"/>
        <v>0</v>
      </c>
      <c r="I9" s="18"/>
      <c r="J9" s="44" t="s">
        <v>117</v>
      </c>
      <c r="K9" s="4">
        <v>3453.4</v>
      </c>
      <c r="L9" s="4">
        <v>4241.95</v>
      </c>
      <c r="M9" s="4">
        <v>3500</v>
      </c>
      <c r="N9" s="4">
        <v>13250</v>
      </c>
      <c r="O9" s="17">
        <v>13250</v>
      </c>
      <c r="P9" s="93" t="str">
        <f t="shared" si="2"/>
        <v>Ç</v>
      </c>
      <c r="Q9" s="98">
        <f t="shared" si="3"/>
        <v>9750</v>
      </c>
    </row>
    <row r="10" spans="1:18" ht="16.5" thickBot="1" x14ac:dyDescent="0.3">
      <c r="A10" s="12"/>
      <c r="B10" s="29">
        <f>SUM(B7:B9)</f>
        <v>6642.18</v>
      </c>
      <c r="C10" s="39">
        <f>SUM(C7:C9)</f>
        <v>89201.08</v>
      </c>
      <c r="D10" s="5">
        <f>SUM(D7:D9)</f>
        <v>100000</v>
      </c>
      <c r="E10" s="5">
        <f>SUM(E7:E9)</f>
        <v>123500</v>
      </c>
      <c r="F10" s="32">
        <f>SUM(F7:F9)</f>
        <v>130000</v>
      </c>
      <c r="G10" s="93" t="str">
        <f t="shared" si="0"/>
        <v>Ç</v>
      </c>
      <c r="H10" s="111">
        <f>SUM(F10)-D10</f>
        <v>30000</v>
      </c>
      <c r="I10" s="18"/>
      <c r="J10" s="44" t="s">
        <v>90</v>
      </c>
      <c r="K10" s="4">
        <v>3746.44</v>
      </c>
      <c r="L10" s="4">
        <v>5888.12</v>
      </c>
      <c r="M10" s="4">
        <v>6000</v>
      </c>
      <c r="N10" s="4">
        <v>8500</v>
      </c>
      <c r="O10" s="17">
        <v>8500</v>
      </c>
      <c r="P10" s="93" t="str">
        <f t="shared" si="2"/>
        <v>Ç</v>
      </c>
      <c r="Q10" s="98">
        <f t="shared" si="3"/>
        <v>2500</v>
      </c>
    </row>
    <row r="11" spans="1:18" ht="15.75" x14ac:dyDescent="0.25">
      <c r="A11" s="9" t="s">
        <v>2</v>
      </c>
      <c r="B11" s="49"/>
      <c r="C11" s="4"/>
      <c r="D11" s="4"/>
      <c r="E11" s="4"/>
      <c r="F11" s="17"/>
      <c r="G11" s="93" t="str">
        <f t="shared" si="0"/>
        <v/>
      </c>
      <c r="H11" s="112"/>
      <c r="I11" s="18"/>
      <c r="J11" s="44" t="s">
        <v>118</v>
      </c>
      <c r="K11" s="4">
        <v>2517.7600000000002</v>
      </c>
      <c r="L11" s="4">
        <v>550.38</v>
      </c>
      <c r="M11" s="4">
        <v>2000</v>
      </c>
      <c r="N11" s="4">
        <v>3000</v>
      </c>
      <c r="O11" s="17">
        <v>3500</v>
      </c>
      <c r="P11" s="93" t="str">
        <f t="shared" si="2"/>
        <v>Ç</v>
      </c>
      <c r="Q11" s="98">
        <f t="shared" si="3"/>
        <v>1500</v>
      </c>
    </row>
    <row r="12" spans="1:18" ht="15.75" x14ac:dyDescent="0.25">
      <c r="A12" s="12" t="s">
        <v>242</v>
      </c>
      <c r="B12" s="4">
        <v>0</v>
      </c>
      <c r="C12" s="4">
        <v>1655.5</v>
      </c>
      <c r="D12" s="4">
        <v>2000</v>
      </c>
      <c r="E12" s="4">
        <v>750</v>
      </c>
      <c r="F12" s="17">
        <v>750</v>
      </c>
      <c r="G12" s="93" t="str">
        <f t="shared" si="0"/>
        <v/>
      </c>
      <c r="H12" s="108"/>
      <c r="I12" s="18"/>
      <c r="J12" s="44" t="s">
        <v>195</v>
      </c>
      <c r="K12" s="4">
        <v>0</v>
      </c>
      <c r="L12" s="4">
        <v>0</v>
      </c>
      <c r="M12" s="4">
        <v>150</v>
      </c>
      <c r="N12" s="4">
        <v>0</v>
      </c>
      <c r="O12" s="17">
        <v>150</v>
      </c>
      <c r="P12" s="87" t="str">
        <f t="shared" si="2"/>
        <v>Æ</v>
      </c>
      <c r="Q12" s="98">
        <f t="shared" si="3"/>
        <v>0</v>
      </c>
    </row>
    <row r="13" spans="1:18" ht="15.75" x14ac:dyDescent="0.25">
      <c r="A13" s="12" t="s">
        <v>244</v>
      </c>
      <c r="B13" s="106">
        <v>0</v>
      </c>
      <c r="C13" s="4">
        <v>462.5</v>
      </c>
      <c r="D13" s="4">
        <v>0</v>
      </c>
      <c r="E13" s="4">
        <v>1000</v>
      </c>
      <c r="F13" s="17">
        <v>500</v>
      </c>
      <c r="G13" s="93" t="str">
        <f t="shared" si="0"/>
        <v>Æ</v>
      </c>
      <c r="H13" s="109">
        <f>SUM(F14)-D14</f>
        <v>0</v>
      </c>
      <c r="I13" s="18"/>
      <c r="J13" s="44" t="s">
        <v>119</v>
      </c>
      <c r="K13" s="4">
        <v>2210.75</v>
      </c>
      <c r="L13" s="4">
        <v>2071.9699999999998</v>
      </c>
      <c r="M13" s="4">
        <v>2000</v>
      </c>
      <c r="N13" s="4">
        <v>2250</v>
      </c>
      <c r="O13" s="17">
        <v>2500</v>
      </c>
      <c r="P13" s="93" t="str">
        <f t="shared" si="2"/>
        <v>Ç</v>
      </c>
      <c r="Q13" s="98">
        <f t="shared" si="3"/>
        <v>500</v>
      </c>
    </row>
    <row r="14" spans="1:18" ht="15.75" x14ac:dyDescent="0.25">
      <c r="A14" s="12" t="s">
        <v>96</v>
      </c>
      <c r="B14" s="36">
        <v>0</v>
      </c>
      <c r="C14" s="4">
        <v>0</v>
      </c>
      <c r="D14" s="4">
        <v>0</v>
      </c>
      <c r="E14" s="4">
        <v>83</v>
      </c>
      <c r="F14" s="17">
        <v>0</v>
      </c>
      <c r="G14" s="87" t="str">
        <f t="shared" si="0"/>
        <v>È</v>
      </c>
      <c r="H14" s="110">
        <f>SUM(F15)-D15</f>
        <v>-1900</v>
      </c>
      <c r="I14" s="18"/>
      <c r="J14" s="44" t="s">
        <v>114</v>
      </c>
      <c r="K14" s="4">
        <v>3498.71</v>
      </c>
      <c r="L14" s="4">
        <v>6179.46</v>
      </c>
      <c r="M14" s="4">
        <v>5500</v>
      </c>
      <c r="N14" s="4">
        <v>5500</v>
      </c>
      <c r="O14" s="17">
        <v>6000</v>
      </c>
      <c r="P14" s="93" t="str">
        <f t="shared" si="2"/>
        <v>Ç</v>
      </c>
      <c r="Q14" s="98">
        <f t="shared" si="3"/>
        <v>500</v>
      </c>
    </row>
    <row r="15" spans="1:18" ht="16.5" thickBot="1" x14ac:dyDescent="0.3">
      <c r="A15" s="12" t="s">
        <v>243</v>
      </c>
      <c r="B15" s="37"/>
      <c r="C15" s="4"/>
      <c r="D15" s="4">
        <v>1900</v>
      </c>
      <c r="E15" s="4">
        <v>0</v>
      </c>
      <c r="F15" s="17"/>
      <c r="G15" s="87" t="str">
        <f t="shared" si="0"/>
        <v>È</v>
      </c>
      <c r="H15" s="110">
        <f>SUM(F16)-D16</f>
        <v>-650</v>
      </c>
      <c r="I15" s="18"/>
      <c r="J15" s="44" t="s">
        <v>123</v>
      </c>
      <c r="K15" s="4">
        <v>0</v>
      </c>
      <c r="L15" s="4">
        <v>650</v>
      </c>
      <c r="M15" s="4">
        <v>1000</v>
      </c>
      <c r="N15" s="4">
        <v>1000</v>
      </c>
      <c r="O15" s="17">
        <v>1250</v>
      </c>
      <c r="P15" s="93" t="str">
        <f t="shared" si="2"/>
        <v>Ç</v>
      </c>
      <c r="Q15" s="98">
        <f t="shared" si="3"/>
        <v>250</v>
      </c>
    </row>
    <row r="16" spans="1:18" ht="16.5" thickBot="1" x14ac:dyDescent="0.3">
      <c r="A16" s="9"/>
      <c r="B16" s="5">
        <f>SUM(B14:B15)</f>
        <v>0</v>
      </c>
      <c r="C16" s="5">
        <f>SUM(C12:C15)</f>
        <v>2118</v>
      </c>
      <c r="D16" s="5">
        <f>SUM(D13:D15)</f>
        <v>1900</v>
      </c>
      <c r="E16" s="5">
        <f>SUM(E12:E15)</f>
        <v>1833</v>
      </c>
      <c r="F16" s="32">
        <f>SUM(F12:F15)</f>
        <v>1250</v>
      </c>
      <c r="G16" s="4"/>
      <c r="H16" s="112"/>
      <c r="I16" s="18"/>
      <c r="J16" s="44" t="s">
        <v>115</v>
      </c>
      <c r="K16" s="4">
        <v>2476.61</v>
      </c>
      <c r="L16" s="4">
        <v>1338.62</v>
      </c>
      <c r="M16" s="4">
        <v>2000</v>
      </c>
      <c r="N16" s="4">
        <v>2000</v>
      </c>
      <c r="O16" s="17">
        <v>2250</v>
      </c>
      <c r="P16" s="93" t="str">
        <f t="shared" si="2"/>
        <v>Ç</v>
      </c>
      <c r="Q16" s="98">
        <f t="shared" si="3"/>
        <v>250</v>
      </c>
    </row>
    <row r="17" spans="1:21" ht="15.75" x14ac:dyDescent="0.25">
      <c r="A17" s="9" t="s">
        <v>179</v>
      </c>
      <c r="B17" s="115"/>
      <c r="C17" s="4"/>
      <c r="D17" s="4"/>
      <c r="E17" s="4"/>
      <c r="F17" s="17"/>
      <c r="G17" s="92" t="str">
        <f>IF(H17="","",IF(H17&gt;0,'C&amp;C1'!$R$1,IF(H17&lt;0,'C&amp;C1'!$R$3,IF(H17=0,'C&amp;C1'!$R$2))))</f>
        <v>Æ</v>
      </c>
      <c r="H17" s="108">
        <f>SUM(F18)-D18</f>
        <v>0</v>
      </c>
      <c r="I17" s="18"/>
      <c r="J17" s="44" t="s">
        <v>58</v>
      </c>
      <c r="K17" s="4">
        <v>179.19</v>
      </c>
      <c r="L17" s="4">
        <v>361.94</v>
      </c>
      <c r="M17" s="4">
        <v>500</v>
      </c>
      <c r="N17" s="4">
        <v>500</v>
      </c>
      <c r="O17" s="17">
        <v>500</v>
      </c>
      <c r="P17" s="87" t="str">
        <f t="shared" si="2"/>
        <v>Æ</v>
      </c>
      <c r="Q17" s="98">
        <f t="shared" si="3"/>
        <v>0</v>
      </c>
    </row>
    <row r="18" spans="1:21" ht="15.75" x14ac:dyDescent="0.25">
      <c r="A18" s="12" t="s">
        <v>181</v>
      </c>
      <c r="B18" s="36">
        <v>0</v>
      </c>
      <c r="C18" s="4">
        <v>0</v>
      </c>
      <c r="D18" s="4">
        <v>0</v>
      </c>
      <c r="E18" s="4">
        <v>0</v>
      </c>
      <c r="F18" s="17">
        <v>0</v>
      </c>
      <c r="G18" s="92" t="str">
        <f>IF(H18="","",IF(H18&gt;0,'C&amp;C1'!$R$1,IF(H18&lt;0,'C&amp;C1'!$R$3,IF(H18=0,'C&amp;C1'!$R$2))))</f>
        <v>Æ</v>
      </c>
      <c r="H18" s="110">
        <f>SUM(F19)-D19</f>
        <v>0</v>
      </c>
      <c r="I18" s="18"/>
      <c r="J18" s="44" t="s">
        <v>56</v>
      </c>
      <c r="K18" s="4">
        <v>-540.91</v>
      </c>
      <c r="L18" s="4">
        <v>4370.58</v>
      </c>
      <c r="M18" s="4">
        <v>1500</v>
      </c>
      <c r="N18" s="4">
        <v>1500</v>
      </c>
      <c r="O18" s="17">
        <v>1750</v>
      </c>
      <c r="P18" s="93" t="str">
        <f t="shared" si="2"/>
        <v>Ç</v>
      </c>
      <c r="Q18" s="98">
        <f t="shared" si="3"/>
        <v>250</v>
      </c>
    </row>
    <row r="19" spans="1:21" ht="16.5" thickBot="1" x14ac:dyDescent="0.3">
      <c r="A19" s="12" t="s">
        <v>180</v>
      </c>
      <c r="B19" s="36">
        <v>0</v>
      </c>
      <c r="C19" s="4">
        <v>0</v>
      </c>
      <c r="D19" s="4">
        <v>0</v>
      </c>
      <c r="E19" s="4">
        <v>0</v>
      </c>
      <c r="F19" s="17">
        <v>0</v>
      </c>
      <c r="G19" s="92" t="str">
        <f>IF(H19="","",IF(H19&gt;0,'C&amp;C1'!$R$1,IF(H19&lt;0,'C&amp;C1'!$R$3,IF(H19=0,'C&amp;C1'!$R$2))))</f>
        <v>Æ</v>
      </c>
      <c r="H19" s="108">
        <f>SUM(F20)-D20</f>
        <v>0</v>
      </c>
      <c r="I19" s="18"/>
      <c r="J19" s="44" t="s">
        <v>120</v>
      </c>
      <c r="K19" s="4">
        <v>830.4</v>
      </c>
      <c r="L19" s="4">
        <v>843.96</v>
      </c>
      <c r="M19" s="4">
        <v>1250</v>
      </c>
      <c r="N19" s="4">
        <v>1250</v>
      </c>
      <c r="O19" s="17">
        <v>1000</v>
      </c>
      <c r="P19" s="92" t="str">
        <f t="shared" si="2"/>
        <v>È</v>
      </c>
      <c r="Q19" s="98">
        <f t="shared" si="3"/>
        <v>-250</v>
      </c>
    </row>
    <row r="20" spans="1:21" ht="16.5" thickBot="1" x14ac:dyDescent="0.3">
      <c r="A20" s="12"/>
      <c r="B20" s="32">
        <f>SUM(B18:B19)</f>
        <v>0</v>
      </c>
      <c r="C20" s="118">
        <f>SUM(C18:C19)</f>
        <v>0</v>
      </c>
      <c r="D20" s="118">
        <f>SUM(D18:D19)</f>
        <v>0</v>
      </c>
      <c r="E20" s="118">
        <f>SUM(E18:E19)</f>
        <v>0</v>
      </c>
      <c r="F20" s="29">
        <f>SUM(F18:F19)</f>
        <v>0</v>
      </c>
      <c r="G20" s="4"/>
      <c r="H20" s="4"/>
      <c r="I20" s="18"/>
      <c r="J20" s="44"/>
      <c r="K20" s="4"/>
      <c r="L20" s="4"/>
      <c r="M20" s="4"/>
      <c r="N20" s="4"/>
      <c r="O20" s="17"/>
      <c r="P20" s="87" t="str">
        <f t="shared" si="2"/>
        <v>Æ</v>
      </c>
      <c r="Q20" s="98">
        <f t="shared" ref="Q20:Q27" si="4">SUM(O20-M20)</f>
        <v>0</v>
      </c>
    </row>
    <row r="21" spans="1:21" ht="16.5" thickBot="1" x14ac:dyDescent="0.3">
      <c r="A21" s="107"/>
      <c r="B21" s="71"/>
      <c r="C21" s="73"/>
      <c r="D21" s="73"/>
      <c r="E21" s="73"/>
      <c r="F21" s="74"/>
      <c r="G21" s="4"/>
      <c r="H21" s="4"/>
      <c r="I21" s="18"/>
      <c r="J21" s="44" t="s">
        <v>116</v>
      </c>
      <c r="K21" s="4">
        <v>0</v>
      </c>
      <c r="L21" s="4">
        <v>0</v>
      </c>
      <c r="M21" s="4">
        <v>2000</v>
      </c>
      <c r="N21" s="4">
        <v>0</v>
      </c>
      <c r="O21" s="17">
        <v>2000</v>
      </c>
      <c r="P21" s="87" t="str">
        <f t="shared" si="2"/>
        <v>Æ</v>
      </c>
      <c r="Q21" s="98">
        <f t="shared" si="4"/>
        <v>0</v>
      </c>
    </row>
    <row r="22" spans="1:21" ht="15.75" x14ac:dyDescent="0.25">
      <c r="G22" s="21"/>
      <c r="H22" s="4"/>
      <c r="I22" s="18"/>
      <c r="J22" s="44" t="s">
        <v>54</v>
      </c>
      <c r="K22" s="4"/>
      <c r="L22" s="4">
        <v>99</v>
      </c>
      <c r="M22" s="4">
        <v>100</v>
      </c>
      <c r="N22" s="4">
        <v>0</v>
      </c>
      <c r="O22" s="17">
        <v>100</v>
      </c>
      <c r="P22" s="87" t="str">
        <f t="shared" si="2"/>
        <v>Æ</v>
      </c>
      <c r="Q22" s="98">
        <f t="shared" si="4"/>
        <v>0</v>
      </c>
    </row>
    <row r="23" spans="1:21" ht="46.5" x14ac:dyDescent="0.35">
      <c r="A23" s="19" t="s">
        <v>13</v>
      </c>
      <c r="B23" s="20" t="s">
        <v>229</v>
      </c>
      <c r="C23" s="20" t="s">
        <v>257</v>
      </c>
      <c r="D23" s="20" t="s">
        <v>228</v>
      </c>
      <c r="E23" s="20" t="s">
        <v>14</v>
      </c>
      <c r="F23" s="20" t="s">
        <v>258</v>
      </c>
      <c r="H23" s="4"/>
      <c r="I23" s="18"/>
      <c r="J23" s="44" t="s">
        <v>113</v>
      </c>
      <c r="K23" s="4">
        <v>0</v>
      </c>
      <c r="L23" s="4">
        <v>999</v>
      </c>
      <c r="M23" s="4">
        <v>1000</v>
      </c>
      <c r="N23" s="4">
        <v>1000</v>
      </c>
      <c r="O23" s="17">
        <v>1000</v>
      </c>
      <c r="P23" s="87" t="str">
        <f t="shared" si="2"/>
        <v>Æ</v>
      </c>
      <c r="Q23" s="98">
        <f t="shared" si="4"/>
        <v>0</v>
      </c>
    </row>
    <row r="24" spans="1:21" ht="15.75" x14ac:dyDescent="0.25">
      <c r="A24" s="9" t="s">
        <v>2</v>
      </c>
      <c r="B24" s="40"/>
      <c r="D24" s="65"/>
      <c r="F24" s="33"/>
      <c r="H24" s="113"/>
      <c r="I24" s="18"/>
      <c r="J24" s="44" t="s">
        <v>121</v>
      </c>
      <c r="K24" s="4">
        <v>641.17999999999995</v>
      </c>
      <c r="L24" s="4">
        <v>469.43</v>
      </c>
      <c r="M24" s="4">
        <v>500</v>
      </c>
      <c r="N24" s="4">
        <v>500</v>
      </c>
      <c r="O24" s="17">
        <v>500</v>
      </c>
      <c r="P24" s="87" t="str">
        <f t="shared" si="2"/>
        <v>Æ</v>
      </c>
      <c r="Q24" s="98">
        <f t="shared" si="4"/>
        <v>0</v>
      </c>
    </row>
    <row r="25" spans="1:21" ht="15.75" x14ac:dyDescent="0.25">
      <c r="A25" s="9" t="s">
        <v>22</v>
      </c>
      <c r="B25" s="36"/>
      <c r="C25" s="4"/>
      <c r="D25" s="4"/>
      <c r="E25" s="4"/>
      <c r="F25" s="17"/>
      <c r="G25" s="87" t="str">
        <f>IF(H25="","",IF(H25&gt;0,$R$1,IF(H25&lt;0,$R$3,IF(H25=0,$R$2))))</f>
        <v>Ç</v>
      </c>
      <c r="H25" s="108">
        <f>SUM(F26)-D26</f>
        <v>700</v>
      </c>
      <c r="I25" s="18"/>
      <c r="J25" s="44" t="s">
        <v>263</v>
      </c>
      <c r="K25" s="4">
        <v>21336.02</v>
      </c>
      <c r="L25" s="4">
        <v>7775.04</v>
      </c>
      <c r="M25" s="4">
        <v>12000</v>
      </c>
      <c r="N25" s="4">
        <v>7750</v>
      </c>
      <c r="O25" s="17">
        <v>10000</v>
      </c>
      <c r="P25" s="92" t="str">
        <f t="shared" si="2"/>
        <v>È</v>
      </c>
      <c r="Q25" s="98">
        <f t="shared" si="4"/>
        <v>-2000</v>
      </c>
    </row>
    <row r="26" spans="1:21" ht="16.5" thickBot="1" x14ac:dyDescent="0.3">
      <c r="A26" s="12" t="s">
        <v>124</v>
      </c>
      <c r="B26" s="36">
        <v>72</v>
      </c>
      <c r="C26" s="4">
        <v>1807.25</v>
      </c>
      <c r="D26" s="4">
        <v>300</v>
      </c>
      <c r="E26" s="4">
        <v>300</v>
      </c>
      <c r="F26" s="17">
        <v>1000</v>
      </c>
      <c r="G26" s="93" t="str">
        <f t="shared" ref="G26:G41" si="5">IF(H26="","",IF(H26&gt;0,$R$1,IF(H26&lt;0,$R$3,IF(H26=0,$R$2))))</f>
        <v>Ç</v>
      </c>
      <c r="H26" s="109">
        <f>SUM(F27)-D27</f>
        <v>475</v>
      </c>
      <c r="I26" s="18"/>
      <c r="J26" s="44" t="s">
        <v>251</v>
      </c>
      <c r="K26" s="4">
        <v>0</v>
      </c>
      <c r="L26" s="4">
        <v>1681.09</v>
      </c>
      <c r="M26" s="4">
        <v>500</v>
      </c>
      <c r="N26" s="4">
        <v>500</v>
      </c>
      <c r="O26" s="146">
        <v>500</v>
      </c>
      <c r="P26" s="87" t="str">
        <f t="shared" si="2"/>
        <v>Æ</v>
      </c>
      <c r="Q26" s="98">
        <f t="shared" si="4"/>
        <v>0</v>
      </c>
    </row>
    <row r="27" spans="1:21" ht="16.5" thickBot="1" x14ac:dyDescent="0.3">
      <c r="A27" s="12" t="s">
        <v>90</v>
      </c>
      <c r="B27" s="36">
        <v>193.23</v>
      </c>
      <c r="C27" s="4">
        <v>166.44</v>
      </c>
      <c r="D27" s="4">
        <v>275</v>
      </c>
      <c r="E27" s="4">
        <v>275</v>
      </c>
      <c r="F27" s="17">
        <v>750</v>
      </c>
      <c r="G27" s="93" t="str">
        <f t="shared" si="5"/>
        <v>È</v>
      </c>
      <c r="H27" s="110">
        <f>SUM(F28)-D28</f>
        <v>-250</v>
      </c>
      <c r="I27" s="18"/>
      <c r="J27" s="12"/>
      <c r="K27" s="5">
        <f>SUM(K7:K26)</f>
        <v>43076.25</v>
      </c>
      <c r="L27" s="5">
        <f>SUM(L7:L26)</f>
        <v>42430.499999999993</v>
      </c>
      <c r="M27" s="57">
        <f>SUM(M7:M26)</f>
        <v>53000</v>
      </c>
      <c r="N27" s="5">
        <f>SUM(N7:N26)</f>
        <v>56564.07</v>
      </c>
      <c r="O27" s="74">
        <f>SUM(O7:O26)</f>
        <v>66500</v>
      </c>
      <c r="P27" s="93" t="str">
        <f t="shared" si="2"/>
        <v>Ç</v>
      </c>
      <c r="Q27" s="103">
        <f t="shared" si="4"/>
        <v>13500</v>
      </c>
    </row>
    <row r="28" spans="1:21" ht="15.75" x14ac:dyDescent="0.25">
      <c r="A28" s="12" t="s">
        <v>125</v>
      </c>
      <c r="B28" s="36">
        <v>72.349999999999994</v>
      </c>
      <c r="C28" s="4">
        <v>62.35</v>
      </c>
      <c r="D28" s="4">
        <v>500</v>
      </c>
      <c r="E28" s="4">
        <v>1000</v>
      </c>
      <c r="F28" s="17">
        <v>250</v>
      </c>
      <c r="G28" s="93" t="str">
        <f t="shared" si="5"/>
        <v>Ç</v>
      </c>
      <c r="H28" s="108">
        <f>SUM(F29)-D29</f>
        <v>925</v>
      </c>
      <c r="I28" s="18"/>
      <c r="J28" s="12"/>
      <c r="K28" s="4"/>
      <c r="L28" s="4"/>
      <c r="M28" s="102"/>
      <c r="N28" s="4"/>
      <c r="O28" s="17"/>
      <c r="P28" s="92" t="str">
        <f t="shared" si="2"/>
        <v/>
      </c>
      <c r="Q28" s="103"/>
      <c r="R28" s="4"/>
      <c r="S28" s="4"/>
      <c r="T28" s="4"/>
      <c r="U28" s="4"/>
    </row>
    <row r="29" spans="1:21" ht="15.75" x14ac:dyDescent="0.25">
      <c r="A29" s="12"/>
      <c r="B29" s="55">
        <f>SUM(B26:B28)</f>
        <v>337.58000000000004</v>
      </c>
      <c r="C29" s="55">
        <f>SUM(C26:C28)</f>
        <v>2036.04</v>
      </c>
      <c r="D29" s="55">
        <f>SUM(D26:D28)</f>
        <v>1075</v>
      </c>
      <c r="E29" s="55">
        <f>SUM(E26:E28)</f>
        <v>1575</v>
      </c>
      <c r="F29" s="55">
        <f>SUM(F26:F28)</f>
        <v>2000</v>
      </c>
      <c r="G29" s="87" t="str">
        <f t="shared" si="5"/>
        <v>Æ</v>
      </c>
      <c r="H29" s="108">
        <f>SUM(F31)-D31</f>
        <v>0</v>
      </c>
      <c r="I29" s="18"/>
      <c r="J29" s="149" t="s">
        <v>271</v>
      </c>
      <c r="K29" s="55">
        <v>76179.62</v>
      </c>
      <c r="L29" s="55">
        <v>126361.36</v>
      </c>
      <c r="M29" s="55">
        <v>148000</v>
      </c>
      <c r="N29" s="55">
        <v>149500</v>
      </c>
      <c r="O29" s="55">
        <f>'Salary breakdown'!$B$5</f>
        <v>148000</v>
      </c>
      <c r="P29" s="92" t="str">
        <f t="shared" si="2"/>
        <v>Æ</v>
      </c>
      <c r="Q29" s="103">
        <f>SUM(O29-M29)</f>
        <v>0</v>
      </c>
    </row>
    <row r="30" spans="1:21" ht="15.75" x14ac:dyDescent="0.25">
      <c r="A30" s="12" t="s">
        <v>250</v>
      </c>
      <c r="B30" s="36">
        <v>257</v>
      </c>
      <c r="C30" s="4">
        <v>0</v>
      </c>
      <c r="D30" s="4">
        <v>250</v>
      </c>
      <c r="E30" s="4">
        <v>250</v>
      </c>
      <c r="F30" s="17">
        <v>250</v>
      </c>
      <c r="G30" s="87" t="str">
        <f t="shared" si="5"/>
        <v>Æ</v>
      </c>
      <c r="H30" s="110">
        <f>SUM(F33)-D33</f>
        <v>0</v>
      </c>
      <c r="I30" s="18"/>
      <c r="J30" s="9"/>
      <c r="K30" s="4"/>
      <c r="L30" s="4"/>
      <c r="M30" s="4"/>
      <c r="N30" s="4"/>
      <c r="O30" s="17"/>
    </row>
    <row r="31" spans="1:21" ht="15.75" x14ac:dyDescent="0.25">
      <c r="A31" s="12" t="s">
        <v>108</v>
      </c>
      <c r="B31" s="36">
        <v>0</v>
      </c>
      <c r="C31" s="4">
        <v>573.66</v>
      </c>
      <c r="D31" s="4">
        <v>250</v>
      </c>
      <c r="E31" s="4">
        <v>0</v>
      </c>
      <c r="F31" s="17">
        <v>250</v>
      </c>
      <c r="G31" s="87" t="str">
        <f t="shared" si="5"/>
        <v>Ç</v>
      </c>
      <c r="H31" s="110">
        <f>SUM(F34)-D34</f>
        <v>5250</v>
      </c>
      <c r="I31" s="18"/>
      <c r="J31" s="9" t="s">
        <v>243</v>
      </c>
      <c r="K31" s="4"/>
      <c r="L31" s="4"/>
      <c r="M31" s="62"/>
      <c r="N31" s="4"/>
      <c r="O31" s="17"/>
    </row>
    <row r="32" spans="1:21" ht="15.75" x14ac:dyDescent="0.25">
      <c r="A32" s="12" t="s">
        <v>27</v>
      </c>
      <c r="B32" s="36">
        <v>0</v>
      </c>
      <c r="C32" s="4">
        <v>0</v>
      </c>
      <c r="D32" s="4">
        <v>10000</v>
      </c>
      <c r="E32" s="4">
        <v>4776</v>
      </c>
      <c r="F32" s="17">
        <v>15000</v>
      </c>
      <c r="G32" s="93" t="str">
        <f t="shared" si="5"/>
        <v/>
      </c>
      <c r="H32" s="112"/>
      <c r="I32" s="18"/>
      <c r="J32" s="12" t="s">
        <v>124</v>
      </c>
      <c r="K32" s="4"/>
      <c r="L32" s="4"/>
      <c r="M32" s="62">
        <v>250</v>
      </c>
      <c r="N32" s="4">
        <v>250</v>
      </c>
      <c r="O32" s="17"/>
    </row>
    <row r="33" spans="1:17" ht="15.75" x14ac:dyDescent="0.25">
      <c r="A33" s="12" t="s">
        <v>111</v>
      </c>
      <c r="B33" s="36">
        <v>300</v>
      </c>
      <c r="C33" s="4">
        <v>300</v>
      </c>
      <c r="D33" s="4">
        <v>300</v>
      </c>
      <c r="E33" s="4"/>
      <c r="F33" s="17">
        <v>300</v>
      </c>
      <c r="G33" s="87" t="str">
        <f t="shared" si="5"/>
        <v>Æ</v>
      </c>
      <c r="H33" s="108">
        <f t="shared" ref="H33:H41" si="6">SUM(F36)-D36</f>
        <v>0</v>
      </c>
      <c r="I33" s="18"/>
      <c r="J33" s="12" t="s">
        <v>245</v>
      </c>
      <c r="K33" s="4"/>
      <c r="L33" s="4"/>
      <c r="M33" s="62">
        <v>600</v>
      </c>
      <c r="N33" s="4">
        <v>600</v>
      </c>
      <c r="O33" s="17"/>
    </row>
    <row r="34" spans="1:17" ht="15.75" x14ac:dyDescent="0.25">
      <c r="A34" s="12"/>
      <c r="B34" s="55">
        <f>SUM(B30:B33)</f>
        <v>557</v>
      </c>
      <c r="C34" s="55">
        <f>SUM(C31:C33)</f>
        <v>873.66</v>
      </c>
      <c r="D34" s="55">
        <f>SUM(D31:D33)</f>
        <v>10550</v>
      </c>
      <c r="E34" s="55">
        <f>SUM(E31:E33)</f>
        <v>4776</v>
      </c>
      <c r="F34" s="55">
        <f>SUM(F30:F33)</f>
        <v>15800</v>
      </c>
      <c r="G34" s="92" t="str">
        <f t="shared" si="5"/>
        <v>È</v>
      </c>
      <c r="H34" s="109">
        <f t="shared" si="6"/>
        <v>-250</v>
      </c>
      <c r="I34" s="18"/>
      <c r="J34" s="12" t="s">
        <v>246</v>
      </c>
      <c r="K34" s="4"/>
      <c r="L34" s="4"/>
      <c r="M34" s="62">
        <v>1000</v>
      </c>
      <c r="N34" s="4">
        <v>1000</v>
      </c>
      <c r="O34" s="17"/>
    </row>
    <row r="35" spans="1:17" ht="15.75" x14ac:dyDescent="0.25">
      <c r="A35" s="9" t="s">
        <v>127</v>
      </c>
      <c r="B35" s="36"/>
      <c r="C35" s="4"/>
      <c r="D35" s="4"/>
      <c r="E35" s="4"/>
      <c r="F35" s="17"/>
      <c r="G35" s="87" t="str">
        <f t="shared" si="5"/>
        <v>Ç</v>
      </c>
      <c r="H35" s="109">
        <f t="shared" si="6"/>
        <v>600</v>
      </c>
      <c r="I35" s="18"/>
      <c r="J35" s="12" t="s">
        <v>247</v>
      </c>
      <c r="K35" s="4"/>
      <c r="L35" s="4"/>
      <c r="M35" s="62">
        <v>450</v>
      </c>
      <c r="N35" s="4">
        <v>450</v>
      </c>
      <c r="O35" s="17"/>
    </row>
    <row r="36" spans="1:17" ht="15.75" x14ac:dyDescent="0.25">
      <c r="A36" s="12" t="s">
        <v>128</v>
      </c>
      <c r="B36" s="36">
        <v>50</v>
      </c>
      <c r="C36" s="4">
        <v>50</v>
      </c>
      <c r="D36" s="4">
        <v>50</v>
      </c>
      <c r="E36" s="4">
        <v>50</v>
      </c>
      <c r="F36" s="17">
        <v>50</v>
      </c>
      <c r="G36" s="92" t="str">
        <f t="shared" si="5"/>
        <v>Æ</v>
      </c>
      <c r="H36" s="109">
        <f t="shared" si="6"/>
        <v>0</v>
      </c>
      <c r="I36" s="18"/>
      <c r="J36" s="9" t="s">
        <v>248</v>
      </c>
      <c r="K36" s="55"/>
      <c r="L36" s="55"/>
      <c r="M36" s="139">
        <f>SUM(M32:M35)</f>
        <v>2300</v>
      </c>
      <c r="N36" s="55">
        <f>SUM(N32:N35)</f>
        <v>2300</v>
      </c>
      <c r="O36" s="138">
        <f>SUM(O32:O35)</f>
        <v>0</v>
      </c>
    </row>
    <row r="37" spans="1:17" ht="15.75" x14ac:dyDescent="0.25">
      <c r="A37" s="12" t="s">
        <v>129</v>
      </c>
      <c r="B37" s="36">
        <v>1036.8699999999999</v>
      </c>
      <c r="C37" s="4">
        <v>1180.93</v>
      </c>
      <c r="D37" s="4">
        <v>1250</v>
      </c>
      <c r="E37" s="4">
        <v>750</v>
      </c>
      <c r="F37" s="17">
        <v>1000</v>
      </c>
      <c r="G37" s="87" t="str">
        <f t="shared" si="5"/>
        <v>Æ</v>
      </c>
      <c r="H37" s="109">
        <f t="shared" si="6"/>
        <v>0</v>
      </c>
      <c r="I37" s="18"/>
      <c r="J37" s="12"/>
      <c r="K37" s="4"/>
      <c r="L37" s="4"/>
      <c r="M37" s="4"/>
      <c r="N37" s="4"/>
      <c r="O37" s="17"/>
      <c r="Q37" s="101"/>
    </row>
    <row r="38" spans="1:17" ht="15.75" x14ac:dyDescent="0.25">
      <c r="A38" s="12" t="s">
        <v>90</v>
      </c>
      <c r="B38" s="36">
        <v>239.34</v>
      </c>
      <c r="C38" s="4">
        <v>193.8</v>
      </c>
      <c r="D38" s="4">
        <v>300</v>
      </c>
      <c r="E38" s="4">
        <v>600</v>
      </c>
      <c r="F38" s="17">
        <v>900</v>
      </c>
      <c r="G38" s="93" t="str">
        <f t="shared" si="5"/>
        <v>È</v>
      </c>
      <c r="H38" s="109">
        <f t="shared" si="6"/>
        <v>-1000</v>
      </c>
      <c r="I38" s="18"/>
      <c r="J38" s="9" t="s">
        <v>158</v>
      </c>
      <c r="K38" s="55">
        <v>48708.9</v>
      </c>
      <c r="L38" s="55">
        <v>20765.740000000002</v>
      </c>
      <c r="M38" s="55">
        <v>40000</v>
      </c>
      <c r="N38" s="55">
        <v>15000</v>
      </c>
      <c r="O38" s="55">
        <v>30000</v>
      </c>
      <c r="P38" s="93" t="str">
        <f>IF(Q37="","",IF(Q37&gt;0,$J$1,IF(Q37&lt;0,$J$3,IF(Q37=0,$J$2))))</f>
        <v/>
      </c>
      <c r="Q38" s="101"/>
    </row>
    <row r="39" spans="1:17" ht="15.75" x14ac:dyDescent="0.25">
      <c r="A39" s="12" t="s">
        <v>58</v>
      </c>
      <c r="B39" s="36">
        <v>191.1</v>
      </c>
      <c r="C39" s="4">
        <v>565.11</v>
      </c>
      <c r="D39" s="4">
        <v>250</v>
      </c>
      <c r="E39" s="4">
        <v>250</v>
      </c>
      <c r="F39" s="17">
        <v>250</v>
      </c>
      <c r="G39" s="93" t="str">
        <f t="shared" si="5"/>
        <v>Ç</v>
      </c>
      <c r="H39" s="110">
        <f t="shared" si="6"/>
        <v>1500</v>
      </c>
      <c r="I39" s="18"/>
      <c r="J39" s="80" t="s">
        <v>164</v>
      </c>
      <c r="K39" s="55">
        <v>168075.5</v>
      </c>
      <c r="L39" s="55">
        <v>5319.75</v>
      </c>
      <c r="M39" s="55">
        <v>0</v>
      </c>
      <c r="N39" s="55">
        <v>0</v>
      </c>
      <c r="O39" s="55">
        <v>0</v>
      </c>
      <c r="P39" s="87" t="str">
        <f>IF(Q38="","",IF(Q38&gt;0,$J$1,IF(Q38&lt;0,$J$3,IF(Q38=0,$J$2))))</f>
        <v/>
      </c>
      <c r="Q39" s="101"/>
    </row>
    <row r="40" spans="1:17" ht="15.75" x14ac:dyDescent="0.25">
      <c r="A40" s="12" t="s">
        <v>130</v>
      </c>
      <c r="B40" s="36">
        <v>0</v>
      </c>
      <c r="C40" s="4">
        <v>0</v>
      </c>
      <c r="D40" s="4">
        <v>250</v>
      </c>
      <c r="E40" s="4">
        <v>250</v>
      </c>
      <c r="F40" s="17">
        <v>250</v>
      </c>
      <c r="G40" s="93" t="str">
        <f t="shared" si="5"/>
        <v>Ç</v>
      </c>
      <c r="H40" s="111">
        <f t="shared" si="6"/>
        <v>850</v>
      </c>
      <c r="J40" s="2"/>
      <c r="K40" s="4"/>
      <c r="L40" s="4"/>
      <c r="M40" s="4"/>
      <c r="N40" s="4"/>
      <c r="O40" s="4"/>
      <c r="P40" s="87"/>
      <c r="Q40" s="101"/>
    </row>
    <row r="41" spans="1:17" ht="15.75" x14ac:dyDescent="0.25">
      <c r="A41" s="12" t="s">
        <v>124</v>
      </c>
      <c r="B41" s="36">
        <v>5000</v>
      </c>
      <c r="C41" s="4">
        <v>244.09</v>
      </c>
      <c r="D41" s="4">
        <v>2000</v>
      </c>
      <c r="E41" s="4">
        <v>1500</v>
      </c>
      <c r="F41" s="17">
        <v>1000</v>
      </c>
      <c r="G41" s="93" t="str">
        <f t="shared" si="5"/>
        <v>Ç</v>
      </c>
      <c r="H41" s="111">
        <f t="shared" si="6"/>
        <v>4725</v>
      </c>
      <c r="J41" s="2" t="s">
        <v>234</v>
      </c>
      <c r="K41" s="4"/>
      <c r="L41" s="4"/>
      <c r="M41" s="4"/>
      <c r="N41" s="4"/>
      <c r="O41" s="4"/>
      <c r="P41" s="92" t="str">
        <f t="shared" ref="P41:P54" si="7">IF(Q40="","",IF(Q40&gt;0,$J$1,IF(Q40&lt;0,$J$3,IF(Q40=0,$J$2))))</f>
        <v/>
      </c>
      <c r="Q41" s="101"/>
    </row>
    <row r="42" spans="1:17" ht="15.75" x14ac:dyDescent="0.25">
      <c r="A42" s="12" t="s">
        <v>122</v>
      </c>
      <c r="B42" s="36">
        <v>5071.0600000000004</v>
      </c>
      <c r="C42" s="4">
        <v>4661.08</v>
      </c>
      <c r="D42" s="4">
        <v>5000</v>
      </c>
      <c r="E42" s="4">
        <v>4500</v>
      </c>
      <c r="F42" s="17">
        <v>6500</v>
      </c>
      <c r="G42" s="4"/>
      <c r="H42" s="4"/>
      <c r="J42" t="s">
        <v>146</v>
      </c>
      <c r="K42" s="4">
        <v>3541.67</v>
      </c>
      <c r="L42" s="4" t="s">
        <v>127</v>
      </c>
      <c r="M42" s="62">
        <v>10497.75</v>
      </c>
      <c r="N42" s="62"/>
      <c r="O42" s="4"/>
      <c r="P42" s="92" t="str">
        <f t="shared" si="7"/>
        <v/>
      </c>
      <c r="Q42" s="101"/>
    </row>
    <row r="43" spans="1:17" ht="16.5" thickBot="1" x14ac:dyDescent="0.3">
      <c r="A43" s="104"/>
      <c r="B43" s="105">
        <f>SUM(B36:B42)</f>
        <v>11588.369999999999</v>
      </c>
      <c r="C43" s="105">
        <f>SUM(C36:C42)</f>
        <v>6895.01</v>
      </c>
      <c r="D43" s="105">
        <f>SUM(D36:D42)</f>
        <v>9100</v>
      </c>
      <c r="E43" s="105">
        <f>SUM(E36:E42)</f>
        <v>7900</v>
      </c>
      <c r="F43" s="105">
        <f>SUM(F36:F42)</f>
        <v>9950</v>
      </c>
      <c r="G43" s="4"/>
      <c r="H43" s="4"/>
      <c r="J43" t="s">
        <v>147</v>
      </c>
      <c r="K43" s="4">
        <v>35119.879999999997</v>
      </c>
      <c r="L43" s="4" t="s">
        <v>30</v>
      </c>
      <c r="M43" s="4">
        <v>1831.03</v>
      </c>
      <c r="N43" s="4"/>
      <c r="O43" s="4"/>
      <c r="P43" s="92" t="str">
        <f t="shared" si="7"/>
        <v/>
      </c>
      <c r="Q43" s="101"/>
    </row>
    <row r="44" spans="1:17" ht="16.5" thickBot="1" x14ac:dyDescent="0.3">
      <c r="A44" s="80" t="s">
        <v>196</v>
      </c>
      <c r="B44" s="6">
        <f>SUM(B43,B34,B29)+K36</f>
        <v>12482.949999999999</v>
      </c>
      <c r="C44" s="6">
        <f>SUM(C43,C34,C29)+L36</f>
        <v>9804.7099999999991</v>
      </c>
      <c r="D44" s="6">
        <f>SUM(D43,D34,D29)+M36</f>
        <v>23025</v>
      </c>
      <c r="E44" s="6">
        <f>SUM(E43,E34,E29)+N36</f>
        <v>16551</v>
      </c>
      <c r="F44" s="6">
        <f>SUM(F43,F34,F29)+O36</f>
        <v>27750</v>
      </c>
      <c r="G44" s="4"/>
      <c r="H44" s="4"/>
      <c r="J44" t="s">
        <v>27</v>
      </c>
      <c r="K44" s="4">
        <v>2659.7</v>
      </c>
      <c r="L44" s="4" t="s">
        <v>243</v>
      </c>
      <c r="M44" s="4">
        <v>4030</v>
      </c>
      <c r="N44" s="4"/>
      <c r="O44" s="4"/>
      <c r="P44" s="93" t="str">
        <f t="shared" si="7"/>
        <v/>
      </c>
      <c r="Q44" s="101"/>
    </row>
    <row r="45" spans="1:17" ht="15.75" x14ac:dyDescent="0.25">
      <c r="A45" s="12"/>
      <c r="B45" s="4"/>
      <c r="C45" s="4"/>
      <c r="D45" s="4"/>
      <c r="E45" s="4"/>
      <c r="F45" s="4"/>
      <c r="G45" s="4"/>
      <c r="H45" s="4"/>
      <c r="K45" s="4"/>
      <c r="L45" s="4"/>
      <c r="M45" s="4"/>
      <c r="N45" s="4"/>
      <c r="O45" s="4"/>
      <c r="P45" s="92" t="str">
        <f t="shared" si="7"/>
        <v/>
      </c>
      <c r="Q45" s="101"/>
    </row>
    <row r="46" spans="1:17" ht="15.75" x14ac:dyDescent="0.25">
      <c r="B46" s="4"/>
      <c r="C46" s="4"/>
      <c r="D46" s="4"/>
      <c r="E46" s="4"/>
      <c r="F46" s="4"/>
      <c r="G46" s="4"/>
      <c r="H46" s="4"/>
      <c r="J46" s="2"/>
      <c r="K46" s="4"/>
      <c r="L46" s="4"/>
      <c r="M46" s="4"/>
      <c r="N46" s="4"/>
      <c r="O46" s="4"/>
      <c r="P46" s="93" t="str">
        <f t="shared" si="7"/>
        <v/>
      </c>
      <c r="Q46" s="101"/>
    </row>
    <row r="47" spans="1:17" ht="15.75" x14ac:dyDescent="0.25">
      <c r="G47" s="4"/>
      <c r="H47" s="4"/>
      <c r="K47" s="4"/>
      <c r="L47" s="4"/>
      <c r="M47" s="4"/>
      <c r="N47" s="4"/>
      <c r="O47" s="4"/>
      <c r="P47" s="87" t="str">
        <f t="shared" si="7"/>
        <v/>
      </c>
      <c r="Q47" s="101"/>
    </row>
    <row r="48" spans="1:17" ht="15.75" x14ac:dyDescent="0.25">
      <c r="H48" s="4"/>
      <c r="K48" s="4"/>
      <c r="L48" s="4"/>
      <c r="M48" s="4"/>
      <c r="N48" s="4"/>
      <c r="O48" s="4"/>
      <c r="P48" s="87" t="str">
        <f t="shared" si="7"/>
        <v/>
      </c>
      <c r="Q48" s="101"/>
    </row>
    <row r="49" spans="8:17" ht="15.75" x14ac:dyDescent="0.25">
      <c r="H49" s="4"/>
      <c r="K49" s="4"/>
      <c r="L49" s="4"/>
      <c r="M49" s="4"/>
      <c r="N49" s="4"/>
      <c r="O49" s="4"/>
      <c r="P49" s="92" t="str">
        <f t="shared" si="7"/>
        <v/>
      </c>
      <c r="Q49" s="101"/>
    </row>
    <row r="50" spans="8:17" ht="15.75" x14ac:dyDescent="0.25">
      <c r="H50" s="4"/>
      <c r="K50" s="4"/>
      <c r="L50" s="4"/>
      <c r="M50" s="4"/>
      <c r="N50" s="4"/>
      <c r="O50" s="4"/>
      <c r="P50" s="92" t="str">
        <f t="shared" si="7"/>
        <v/>
      </c>
      <c r="Q50" s="101"/>
    </row>
    <row r="51" spans="8:17" ht="15.75" x14ac:dyDescent="0.25">
      <c r="K51" s="4"/>
      <c r="L51" s="4"/>
      <c r="M51" s="4"/>
      <c r="N51" s="4"/>
      <c r="O51" s="4"/>
      <c r="P51" s="93" t="str">
        <f t="shared" si="7"/>
        <v/>
      </c>
      <c r="Q51" s="101"/>
    </row>
    <row r="52" spans="8:17" ht="15.75" x14ac:dyDescent="0.25">
      <c r="K52" s="4"/>
      <c r="L52" s="4"/>
      <c r="M52" s="4"/>
      <c r="N52" s="4"/>
      <c r="O52" s="4"/>
      <c r="P52" s="87" t="str">
        <f t="shared" si="7"/>
        <v/>
      </c>
      <c r="Q52" s="101"/>
    </row>
    <row r="53" spans="8:17" ht="15.75" x14ac:dyDescent="0.25">
      <c r="J53" s="2"/>
      <c r="K53" s="4"/>
      <c r="L53" s="4"/>
      <c r="M53" s="4"/>
      <c r="N53" s="4"/>
      <c r="O53" s="4"/>
      <c r="P53" s="87" t="str">
        <f t="shared" si="7"/>
        <v/>
      </c>
      <c r="Q53" s="101"/>
    </row>
    <row r="54" spans="8:17" ht="15.75" x14ac:dyDescent="0.25">
      <c r="J54" s="2"/>
      <c r="K54" s="21"/>
      <c r="L54" s="4"/>
      <c r="M54" s="4"/>
      <c r="N54" s="4"/>
      <c r="O54" s="4"/>
      <c r="P54" s="87" t="str">
        <f t="shared" si="7"/>
        <v/>
      </c>
      <c r="Q54" s="101"/>
    </row>
    <row r="55" spans="8:17" ht="15.75" x14ac:dyDescent="0.25">
      <c r="J55" s="2"/>
      <c r="K55" s="4"/>
      <c r="L55" s="4"/>
      <c r="M55" s="4"/>
      <c r="N55" s="4"/>
      <c r="O55" s="4"/>
      <c r="P55" s="87"/>
      <c r="Q55" s="101"/>
    </row>
    <row r="56" spans="8:17" ht="15.75" x14ac:dyDescent="0.25">
      <c r="K56" s="25"/>
      <c r="L56" s="4"/>
      <c r="M56" s="4"/>
      <c r="N56" s="4"/>
      <c r="O56" s="4"/>
      <c r="P56" s="93" t="str">
        <f>IF(Q55="","",IF(Q55&gt;0,$J$1,IF(Q55&lt;0,$J$3,IF(Q55=0,$J$2))))</f>
        <v/>
      </c>
      <c r="Q56" s="101"/>
    </row>
    <row r="57" spans="8:17" ht="15.75" x14ac:dyDescent="0.25">
      <c r="K57" s="25"/>
      <c r="L57" s="21"/>
      <c r="M57" s="21"/>
      <c r="N57" s="21"/>
      <c r="O57" s="21"/>
      <c r="P57" s="87" t="str">
        <f>IF(Q56="","",IF(Q56&gt;0,$J$1,IF(Q56&lt;0,$J$3,IF(Q56=0,$J$2))))</f>
        <v/>
      </c>
      <c r="Q57" s="101"/>
    </row>
    <row r="58" spans="8:17" ht="15.75" x14ac:dyDescent="0.25">
      <c r="K58" s="25"/>
      <c r="L58" s="4"/>
      <c r="M58" s="4"/>
      <c r="N58" s="4"/>
      <c r="O58" s="4"/>
      <c r="P58" s="87" t="str">
        <f>IF(Q57="","",IF(Q57&gt;0,$J$1,IF(Q57&lt;0,$J$3,IF(Q57=0,$J$2))))</f>
        <v/>
      </c>
      <c r="Q58" s="101"/>
    </row>
    <row r="59" spans="8:17" ht="15.75" x14ac:dyDescent="0.25">
      <c r="J59" s="2"/>
      <c r="K59" s="25"/>
      <c r="L59" s="25"/>
      <c r="M59" s="21"/>
      <c r="N59" s="4"/>
      <c r="O59" s="4"/>
      <c r="P59" s="93" t="str">
        <f>IF(Q58="","",IF(Q58&gt;0,$J$1,IF(Q58&lt;0,$J$3,IF(Q58=0,$J$2))))</f>
        <v/>
      </c>
      <c r="Q59" s="88"/>
    </row>
    <row r="60" spans="8:17" ht="15.75" x14ac:dyDescent="0.25">
      <c r="L60" s="25"/>
      <c r="M60" s="21"/>
      <c r="N60" s="4"/>
      <c r="O60" s="4"/>
      <c r="P60" s="92" t="str">
        <f>IF(Q59="","",IF(Q59&gt;0,$J$1,IF(Q59&lt;0,$J$3,IF(Q59=0,$J$2))))</f>
        <v/>
      </c>
      <c r="Q60" s="88"/>
    </row>
    <row r="61" spans="8:17" ht="15.75" x14ac:dyDescent="0.25">
      <c r="J61" s="2"/>
      <c r="L61" s="25"/>
      <c r="M61" s="21"/>
      <c r="N61" s="4"/>
      <c r="O61" s="4"/>
      <c r="P61" s="93"/>
    </row>
    <row r="62" spans="8:17" x14ac:dyDescent="0.25">
      <c r="L62" s="25"/>
      <c r="M62" s="21"/>
    </row>
    <row r="71" spans="10:10" x14ac:dyDescent="0.25">
      <c r="J71" s="2"/>
    </row>
    <row r="83" spans="10:10" x14ac:dyDescent="0.25">
      <c r="J83" s="2"/>
    </row>
    <row r="88" spans="10:10" x14ac:dyDescent="0.25">
      <c r="J88" s="2"/>
    </row>
    <row r="90" spans="10:10" x14ac:dyDescent="0.25">
      <c r="J90" s="2"/>
    </row>
    <row r="92" spans="10:10" x14ac:dyDescent="0.25">
      <c r="J92" s="2"/>
    </row>
  </sheetData>
  <printOptions gridLines="1"/>
  <pageMargins left="0.7" right="0.7" top="0.75" bottom="0.75" header="0.3" footer="0.3"/>
  <pageSetup paperSize="8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1"/>
  <sheetViews>
    <sheetView workbookViewId="0">
      <selection activeCell="G36" sqref="G36"/>
    </sheetView>
  </sheetViews>
  <sheetFormatPr defaultRowHeight="15" x14ac:dyDescent="0.25"/>
  <cols>
    <col min="1" max="1" width="21.5703125" customWidth="1"/>
    <col min="2" max="2" width="11.140625" bestFit="1" customWidth="1"/>
    <col min="3" max="3" width="14.28515625" customWidth="1"/>
    <col min="4" max="4" width="10.85546875" bestFit="1" customWidth="1"/>
    <col min="5" max="7" width="12.5703125" bestFit="1" customWidth="1"/>
    <col min="258" max="258" width="13.42578125" customWidth="1"/>
    <col min="259" max="259" width="11.140625" bestFit="1" customWidth="1"/>
    <col min="514" max="514" width="13.42578125" customWidth="1"/>
    <col min="515" max="515" width="11.140625" bestFit="1" customWidth="1"/>
    <col min="770" max="770" width="13.42578125" customWidth="1"/>
    <col min="771" max="771" width="11.140625" bestFit="1" customWidth="1"/>
    <col min="1026" max="1026" width="13.42578125" customWidth="1"/>
    <col min="1027" max="1027" width="11.140625" bestFit="1" customWidth="1"/>
    <col min="1282" max="1282" width="13.42578125" customWidth="1"/>
    <col min="1283" max="1283" width="11.140625" bestFit="1" customWidth="1"/>
    <col min="1538" max="1538" width="13.42578125" customWidth="1"/>
    <col min="1539" max="1539" width="11.140625" bestFit="1" customWidth="1"/>
    <col min="1794" max="1794" width="13.42578125" customWidth="1"/>
    <col min="1795" max="1795" width="11.140625" bestFit="1" customWidth="1"/>
    <col min="2050" max="2050" width="13.42578125" customWidth="1"/>
    <col min="2051" max="2051" width="11.140625" bestFit="1" customWidth="1"/>
    <col min="2306" max="2306" width="13.42578125" customWidth="1"/>
    <col min="2307" max="2307" width="11.140625" bestFit="1" customWidth="1"/>
    <col min="2562" max="2562" width="13.42578125" customWidth="1"/>
    <col min="2563" max="2563" width="11.140625" bestFit="1" customWidth="1"/>
    <col min="2818" max="2818" width="13.42578125" customWidth="1"/>
    <col min="2819" max="2819" width="11.140625" bestFit="1" customWidth="1"/>
    <col min="3074" max="3074" width="13.42578125" customWidth="1"/>
    <col min="3075" max="3075" width="11.140625" bestFit="1" customWidth="1"/>
    <col min="3330" max="3330" width="13.42578125" customWidth="1"/>
    <col min="3331" max="3331" width="11.140625" bestFit="1" customWidth="1"/>
    <col min="3586" max="3586" width="13.42578125" customWidth="1"/>
    <col min="3587" max="3587" width="11.140625" bestFit="1" customWidth="1"/>
    <col min="3842" max="3842" width="13.42578125" customWidth="1"/>
    <col min="3843" max="3843" width="11.140625" bestFit="1" customWidth="1"/>
    <col min="4098" max="4098" width="13.42578125" customWidth="1"/>
    <col min="4099" max="4099" width="11.140625" bestFit="1" customWidth="1"/>
    <col min="4354" max="4354" width="13.42578125" customWidth="1"/>
    <col min="4355" max="4355" width="11.140625" bestFit="1" customWidth="1"/>
    <col min="4610" max="4610" width="13.42578125" customWidth="1"/>
    <col min="4611" max="4611" width="11.140625" bestFit="1" customWidth="1"/>
    <col min="4866" max="4866" width="13.42578125" customWidth="1"/>
    <col min="4867" max="4867" width="11.140625" bestFit="1" customWidth="1"/>
    <col min="5122" max="5122" width="13.42578125" customWidth="1"/>
    <col min="5123" max="5123" width="11.140625" bestFit="1" customWidth="1"/>
    <col min="5378" max="5378" width="13.42578125" customWidth="1"/>
    <col min="5379" max="5379" width="11.140625" bestFit="1" customWidth="1"/>
    <col min="5634" max="5634" width="13.42578125" customWidth="1"/>
    <col min="5635" max="5635" width="11.140625" bestFit="1" customWidth="1"/>
    <col min="5890" max="5890" width="13.42578125" customWidth="1"/>
    <col min="5891" max="5891" width="11.140625" bestFit="1" customWidth="1"/>
    <col min="6146" max="6146" width="13.42578125" customWidth="1"/>
    <col min="6147" max="6147" width="11.140625" bestFit="1" customWidth="1"/>
    <col min="6402" max="6402" width="13.42578125" customWidth="1"/>
    <col min="6403" max="6403" width="11.140625" bestFit="1" customWidth="1"/>
    <col min="6658" max="6658" width="13.42578125" customWidth="1"/>
    <col min="6659" max="6659" width="11.140625" bestFit="1" customWidth="1"/>
    <col min="6914" max="6914" width="13.42578125" customWidth="1"/>
    <col min="6915" max="6915" width="11.140625" bestFit="1" customWidth="1"/>
    <col min="7170" max="7170" width="13.42578125" customWidth="1"/>
    <col min="7171" max="7171" width="11.140625" bestFit="1" customWidth="1"/>
    <col min="7426" max="7426" width="13.42578125" customWidth="1"/>
    <col min="7427" max="7427" width="11.140625" bestFit="1" customWidth="1"/>
    <col min="7682" max="7682" width="13.42578125" customWidth="1"/>
    <col min="7683" max="7683" width="11.140625" bestFit="1" customWidth="1"/>
    <col min="7938" max="7938" width="13.42578125" customWidth="1"/>
    <col min="7939" max="7939" width="11.140625" bestFit="1" customWidth="1"/>
    <col min="8194" max="8194" width="13.42578125" customWidth="1"/>
    <col min="8195" max="8195" width="11.140625" bestFit="1" customWidth="1"/>
    <col min="8450" max="8450" width="13.42578125" customWidth="1"/>
    <col min="8451" max="8451" width="11.140625" bestFit="1" customWidth="1"/>
    <col min="8706" max="8706" width="13.42578125" customWidth="1"/>
    <col min="8707" max="8707" width="11.140625" bestFit="1" customWidth="1"/>
    <col min="8962" max="8962" width="13.42578125" customWidth="1"/>
    <col min="8963" max="8963" width="11.140625" bestFit="1" customWidth="1"/>
    <col min="9218" max="9218" width="13.42578125" customWidth="1"/>
    <col min="9219" max="9219" width="11.140625" bestFit="1" customWidth="1"/>
    <col min="9474" max="9474" width="13.42578125" customWidth="1"/>
    <col min="9475" max="9475" width="11.140625" bestFit="1" customWidth="1"/>
    <col min="9730" max="9730" width="13.42578125" customWidth="1"/>
    <col min="9731" max="9731" width="11.140625" bestFit="1" customWidth="1"/>
    <col min="9986" max="9986" width="13.42578125" customWidth="1"/>
    <col min="9987" max="9987" width="11.140625" bestFit="1" customWidth="1"/>
    <col min="10242" max="10242" width="13.42578125" customWidth="1"/>
    <col min="10243" max="10243" width="11.140625" bestFit="1" customWidth="1"/>
    <col min="10498" max="10498" width="13.42578125" customWidth="1"/>
    <col min="10499" max="10499" width="11.140625" bestFit="1" customWidth="1"/>
    <col min="10754" max="10754" width="13.42578125" customWidth="1"/>
    <col min="10755" max="10755" width="11.140625" bestFit="1" customWidth="1"/>
    <col min="11010" max="11010" width="13.42578125" customWidth="1"/>
    <col min="11011" max="11011" width="11.140625" bestFit="1" customWidth="1"/>
    <col min="11266" max="11266" width="13.42578125" customWidth="1"/>
    <col min="11267" max="11267" width="11.140625" bestFit="1" customWidth="1"/>
    <col min="11522" max="11522" width="13.42578125" customWidth="1"/>
    <col min="11523" max="11523" width="11.140625" bestFit="1" customWidth="1"/>
    <col min="11778" max="11778" width="13.42578125" customWidth="1"/>
    <col min="11779" max="11779" width="11.140625" bestFit="1" customWidth="1"/>
    <col min="12034" max="12034" width="13.42578125" customWidth="1"/>
    <col min="12035" max="12035" width="11.140625" bestFit="1" customWidth="1"/>
    <col min="12290" max="12290" width="13.42578125" customWidth="1"/>
    <col min="12291" max="12291" width="11.140625" bestFit="1" customWidth="1"/>
    <col min="12546" max="12546" width="13.42578125" customWidth="1"/>
    <col min="12547" max="12547" width="11.140625" bestFit="1" customWidth="1"/>
    <col min="12802" max="12802" width="13.42578125" customWidth="1"/>
    <col min="12803" max="12803" width="11.140625" bestFit="1" customWidth="1"/>
    <col min="13058" max="13058" width="13.42578125" customWidth="1"/>
    <col min="13059" max="13059" width="11.140625" bestFit="1" customWidth="1"/>
    <col min="13314" max="13314" width="13.42578125" customWidth="1"/>
    <col min="13315" max="13315" width="11.140625" bestFit="1" customWidth="1"/>
    <col min="13570" max="13570" width="13.42578125" customWidth="1"/>
    <col min="13571" max="13571" width="11.140625" bestFit="1" customWidth="1"/>
    <col min="13826" max="13826" width="13.42578125" customWidth="1"/>
    <col min="13827" max="13827" width="11.140625" bestFit="1" customWidth="1"/>
    <col min="14082" max="14082" width="13.42578125" customWidth="1"/>
    <col min="14083" max="14083" width="11.140625" bestFit="1" customWidth="1"/>
    <col min="14338" max="14338" width="13.42578125" customWidth="1"/>
    <col min="14339" max="14339" width="11.140625" bestFit="1" customWidth="1"/>
    <col min="14594" max="14594" width="13.42578125" customWidth="1"/>
    <col min="14595" max="14595" width="11.140625" bestFit="1" customWidth="1"/>
    <col min="14850" max="14850" width="13.42578125" customWidth="1"/>
    <col min="14851" max="14851" width="11.140625" bestFit="1" customWidth="1"/>
    <col min="15106" max="15106" width="13.42578125" customWidth="1"/>
    <col min="15107" max="15107" width="11.140625" bestFit="1" customWidth="1"/>
    <col min="15362" max="15362" width="13.42578125" customWidth="1"/>
    <col min="15363" max="15363" width="11.140625" bestFit="1" customWidth="1"/>
    <col min="15618" max="15618" width="13.42578125" customWidth="1"/>
    <col min="15619" max="15619" width="11.140625" bestFit="1" customWidth="1"/>
    <col min="15874" max="15874" width="13.42578125" customWidth="1"/>
    <col min="15875" max="15875" width="11.140625" bestFit="1" customWidth="1"/>
    <col min="16130" max="16130" width="13.42578125" customWidth="1"/>
    <col min="16131" max="16131" width="11.140625" bestFit="1" customWidth="1"/>
  </cols>
  <sheetData>
    <row r="1" spans="1:7" x14ac:dyDescent="0.25">
      <c r="A1" s="2" t="s">
        <v>277</v>
      </c>
    </row>
    <row r="2" spans="1:7" x14ac:dyDescent="0.25">
      <c r="A2" s="2" t="s">
        <v>132</v>
      </c>
      <c r="C2" s="2"/>
      <c r="E2" s="40" t="s">
        <v>142</v>
      </c>
      <c r="F2" s="65" t="s">
        <v>255</v>
      </c>
      <c r="G2" s="33" t="s">
        <v>163</v>
      </c>
    </row>
    <row r="3" spans="1:7" x14ac:dyDescent="0.25">
      <c r="A3" s="63"/>
      <c r="C3" s="2" t="s">
        <v>275</v>
      </c>
      <c r="E3" s="54" t="s">
        <v>218</v>
      </c>
      <c r="F3" t="s">
        <v>254</v>
      </c>
      <c r="G3" s="11" t="s">
        <v>268</v>
      </c>
    </row>
    <row r="4" spans="1:7" x14ac:dyDescent="0.25">
      <c r="A4" s="2" t="s">
        <v>192</v>
      </c>
      <c r="B4" s="144">
        <v>128500</v>
      </c>
      <c r="C4" s="144"/>
      <c r="D4" s="126"/>
      <c r="E4" s="127">
        <v>122500</v>
      </c>
      <c r="F4" s="123"/>
      <c r="G4" s="17">
        <v>92882</v>
      </c>
    </row>
    <row r="5" spans="1:7" x14ac:dyDescent="0.25">
      <c r="A5" s="2" t="s">
        <v>133</v>
      </c>
      <c r="B5" s="144">
        <v>148000</v>
      </c>
      <c r="C5" s="144"/>
      <c r="D5" s="126"/>
      <c r="E5" s="127">
        <v>146750</v>
      </c>
      <c r="F5" s="123"/>
      <c r="G5" s="17">
        <v>143576</v>
      </c>
    </row>
    <row r="6" spans="1:7" x14ac:dyDescent="0.25">
      <c r="A6" s="2" t="s">
        <v>134</v>
      </c>
      <c r="B6" s="144">
        <v>6250</v>
      </c>
      <c r="C6" s="144"/>
      <c r="D6" s="126"/>
      <c r="E6" s="127">
        <v>6500</v>
      </c>
      <c r="F6" s="123"/>
      <c r="G6" s="17">
        <v>5018</v>
      </c>
    </row>
    <row r="7" spans="1:7" x14ac:dyDescent="0.25">
      <c r="A7" s="2" t="s">
        <v>71</v>
      </c>
      <c r="B7" s="144">
        <v>15750</v>
      </c>
      <c r="C7" s="144"/>
      <c r="D7" s="126"/>
      <c r="E7" s="127">
        <v>15750</v>
      </c>
      <c r="F7" s="123"/>
      <c r="G7" s="17">
        <v>14355</v>
      </c>
    </row>
    <row r="8" spans="1:7" x14ac:dyDescent="0.25">
      <c r="A8" s="2" t="s">
        <v>143</v>
      </c>
      <c r="B8" s="144">
        <v>0</v>
      </c>
      <c r="C8" s="144"/>
      <c r="D8" s="126"/>
      <c r="E8" s="127">
        <v>4750</v>
      </c>
      <c r="F8" s="123"/>
      <c r="G8" s="17">
        <v>9766</v>
      </c>
    </row>
    <row r="9" spans="1:7" x14ac:dyDescent="0.25">
      <c r="A9" s="2" t="s">
        <v>97</v>
      </c>
      <c r="B9" s="144">
        <v>0</v>
      </c>
      <c r="C9" s="144"/>
      <c r="D9" s="126"/>
      <c r="E9" s="127">
        <v>6250</v>
      </c>
      <c r="F9" s="123"/>
      <c r="G9" s="17">
        <v>8246</v>
      </c>
    </row>
    <row r="10" spans="1:7" x14ac:dyDescent="0.25">
      <c r="A10" s="2" t="s">
        <v>211</v>
      </c>
      <c r="B10" s="144">
        <v>15000</v>
      </c>
      <c r="C10" s="144"/>
      <c r="D10" s="126"/>
      <c r="E10" s="127">
        <v>25500</v>
      </c>
      <c r="F10" s="123"/>
      <c r="G10" s="17">
        <v>15185</v>
      </c>
    </row>
    <row r="11" spans="1:7" x14ac:dyDescent="0.25">
      <c r="A11" s="2" t="s">
        <v>70</v>
      </c>
      <c r="B11" s="144">
        <v>15750</v>
      </c>
      <c r="C11" s="144"/>
      <c r="D11" s="126"/>
      <c r="E11" s="127">
        <v>15750</v>
      </c>
      <c r="F11" s="123"/>
      <c r="G11" s="17">
        <v>14330</v>
      </c>
    </row>
    <row r="12" spans="1:7" x14ac:dyDescent="0.25">
      <c r="B12" s="145">
        <f>SUM(B4:B11)</f>
        <v>329250</v>
      </c>
      <c r="C12" s="145">
        <f>SUM(C4:C11)</f>
        <v>0</v>
      </c>
      <c r="D12" s="126"/>
      <c r="E12" s="128">
        <f>SUM(E4:E11)</f>
        <v>343750</v>
      </c>
      <c r="F12" s="142">
        <f>SUM(F4:F11)</f>
        <v>0</v>
      </c>
      <c r="G12" s="51">
        <f>SUM(G4:G11)</f>
        <v>303358</v>
      </c>
    </row>
    <row r="13" spans="1:7" x14ac:dyDescent="0.25">
      <c r="B13" s="42"/>
      <c r="C13" s="42"/>
    </row>
    <row r="14" spans="1:7" x14ac:dyDescent="0.25">
      <c r="A14" s="2"/>
      <c r="B14" s="2"/>
      <c r="C14" s="2"/>
      <c r="D14" s="2"/>
    </row>
    <row r="15" spans="1:7" x14ac:dyDescent="0.25">
      <c r="D15" s="2"/>
    </row>
    <row r="28" spans="1:5" x14ac:dyDescent="0.25">
      <c r="B28" s="42"/>
      <c r="C28" s="42"/>
      <c r="D28" s="42"/>
      <c r="E28" s="4"/>
    </row>
    <row r="31" spans="1:5" x14ac:dyDescent="0.25">
      <c r="A31" s="63"/>
    </row>
  </sheetData>
  <printOptions gridLines="1"/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42"/>
  <sheetViews>
    <sheetView workbookViewId="0">
      <selection activeCell="A7" sqref="A7"/>
    </sheetView>
  </sheetViews>
  <sheetFormatPr defaultRowHeight="15" x14ac:dyDescent="0.25"/>
  <cols>
    <col min="1" max="1" width="29.5703125" customWidth="1"/>
    <col min="2" max="2" width="12.42578125" customWidth="1"/>
    <col min="3" max="3" width="13.42578125" customWidth="1"/>
    <col min="4" max="5" width="12.42578125" customWidth="1"/>
    <col min="6" max="6" width="4.7109375" customWidth="1"/>
    <col min="7" max="7" width="32.42578125" customWidth="1"/>
    <col min="8" max="8" width="14" customWidth="1"/>
    <col min="9" max="9" width="13.42578125" customWidth="1"/>
    <col min="10" max="11" width="14" customWidth="1"/>
  </cols>
  <sheetData>
    <row r="1" spans="1:12" ht="21" x14ac:dyDescent="0.35">
      <c r="A1" s="1" t="s">
        <v>272</v>
      </c>
    </row>
    <row r="3" spans="1:12" ht="21" x14ac:dyDescent="0.35">
      <c r="A3" s="27" t="s">
        <v>0</v>
      </c>
      <c r="B3" s="20" t="s">
        <v>218</v>
      </c>
      <c r="C3" s="64" t="s">
        <v>224</v>
      </c>
      <c r="D3" s="64" t="s">
        <v>227</v>
      </c>
      <c r="E3" s="132" t="s">
        <v>270</v>
      </c>
      <c r="F3" s="135"/>
      <c r="G3" s="134" t="s">
        <v>13</v>
      </c>
      <c r="H3" s="20" t="s">
        <v>218</v>
      </c>
      <c r="I3" s="64" t="s">
        <v>224</v>
      </c>
      <c r="J3" s="64" t="s">
        <v>227</v>
      </c>
      <c r="K3" s="132" t="s">
        <v>270</v>
      </c>
      <c r="L3" s="12"/>
    </row>
    <row r="4" spans="1:12" x14ac:dyDescent="0.25">
      <c r="A4" s="9"/>
      <c r="B4" s="10"/>
      <c r="C4" s="10"/>
      <c r="D4" s="10"/>
      <c r="E4" s="10"/>
      <c r="F4" s="135"/>
      <c r="G4" s="2"/>
      <c r="I4" s="65"/>
      <c r="L4" s="12"/>
    </row>
    <row r="5" spans="1:12" x14ac:dyDescent="0.25">
      <c r="A5" s="9" t="s">
        <v>1</v>
      </c>
      <c r="B5" s="4"/>
      <c r="C5" s="4"/>
      <c r="D5" s="4"/>
      <c r="E5" s="4"/>
      <c r="F5" s="44"/>
      <c r="G5" s="2" t="s">
        <v>1</v>
      </c>
      <c r="H5" s="4"/>
      <c r="I5" s="4"/>
      <c r="J5" s="4"/>
      <c r="K5" s="4"/>
      <c r="L5" s="12"/>
    </row>
    <row r="6" spans="1:12" x14ac:dyDescent="0.25">
      <c r="A6" s="12" t="s">
        <v>4</v>
      </c>
      <c r="B6" s="4">
        <v>150</v>
      </c>
      <c r="C6" s="4">
        <v>150</v>
      </c>
      <c r="D6" s="4">
        <v>150</v>
      </c>
      <c r="E6" s="4">
        <v>200</v>
      </c>
      <c r="F6" s="136"/>
      <c r="G6" t="s">
        <v>7</v>
      </c>
      <c r="H6" s="4">
        <v>33750</v>
      </c>
      <c r="I6" s="4">
        <v>37250</v>
      </c>
      <c r="J6" s="4">
        <v>40000</v>
      </c>
      <c r="K6" s="4">
        <v>42000</v>
      </c>
      <c r="L6" s="12"/>
    </row>
    <row r="7" spans="1:12" x14ac:dyDescent="0.25">
      <c r="A7" s="12" t="s">
        <v>12</v>
      </c>
      <c r="B7" s="4">
        <v>1100</v>
      </c>
      <c r="C7" s="4">
        <v>1100</v>
      </c>
      <c r="D7" s="4">
        <v>1200</v>
      </c>
      <c r="E7" s="4">
        <v>1300</v>
      </c>
      <c r="F7" s="136"/>
      <c r="G7" t="s">
        <v>6</v>
      </c>
      <c r="H7" s="4">
        <v>34900</v>
      </c>
      <c r="I7" s="4">
        <v>38500</v>
      </c>
      <c r="J7" s="4">
        <v>40000</v>
      </c>
      <c r="K7" s="4">
        <v>42000</v>
      </c>
      <c r="L7" s="12"/>
    </row>
    <row r="8" spans="1:12" x14ac:dyDescent="0.25">
      <c r="A8" s="12"/>
      <c r="B8" s="4"/>
      <c r="C8" s="4"/>
      <c r="D8" s="4"/>
      <c r="E8" s="4"/>
      <c r="F8" s="136"/>
      <c r="G8" t="s">
        <v>217</v>
      </c>
      <c r="H8" s="4">
        <v>0</v>
      </c>
      <c r="I8" s="4">
        <v>25000</v>
      </c>
      <c r="J8" s="4">
        <v>25000</v>
      </c>
      <c r="K8" s="4">
        <v>15000</v>
      </c>
      <c r="L8" s="12"/>
    </row>
    <row r="9" spans="1:12" ht="15.75" thickBot="1" x14ac:dyDescent="0.3">
      <c r="A9" s="12"/>
      <c r="B9" s="4"/>
      <c r="C9" s="4"/>
      <c r="D9" s="4"/>
      <c r="E9" s="4"/>
      <c r="F9" s="136"/>
      <c r="H9" s="4"/>
      <c r="I9" s="4"/>
      <c r="J9" s="4"/>
      <c r="K9" s="4"/>
      <c r="L9" s="12"/>
    </row>
    <row r="10" spans="1:12" ht="15.75" thickBot="1" x14ac:dyDescent="0.3">
      <c r="A10" s="12"/>
      <c r="B10" s="5">
        <f>SUM(B6:B7)</f>
        <v>1250</v>
      </c>
      <c r="C10" s="57">
        <f>SUM(C6:C7)</f>
        <v>1250</v>
      </c>
      <c r="D10" s="57">
        <f>SUM(D6:D9)</f>
        <v>1350</v>
      </c>
      <c r="E10" s="57">
        <f>SUM(E6:E9)</f>
        <v>1500</v>
      </c>
      <c r="F10" s="136"/>
      <c r="H10" s="5">
        <f>SUM(H6:H9)</f>
        <v>68650</v>
      </c>
      <c r="I10" s="57">
        <f>SUM(I6:I9)</f>
        <v>100750</v>
      </c>
      <c r="J10" s="57">
        <f>SUM(J6:J9)</f>
        <v>105000</v>
      </c>
      <c r="K10" s="57">
        <f>SUM(K6:K9)</f>
        <v>99000</v>
      </c>
      <c r="L10" s="12"/>
    </row>
    <row r="11" spans="1:12" x14ac:dyDescent="0.25">
      <c r="A11" s="12"/>
      <c r="B11" s="4"/>
      <c r="C11" s="4"/>
      <c r="D11" s="102"/>
      <c r="E11" s="4"/>
      <c r="F11" s="136"/>
      <c r="H11" s="4"/>
      <c r="I11" s="4"/>
      <c r="J11" s="102"/>
      <c r="K11" s="4"/>
      <c r="L11" s="12"/>
    </row>
    <row r="12" spans="1:12" ht="15.75" thickBot="1" x14ac:dyDescent="0.3">
      <c r="A12" s="12"/>
      <c r="B12" s="4"/>
      <c r="C12" s="4"/>
      <c r="D12" s="4"/>
      <c r="E12" s="4"/>
      <c r="F12" s="136"/>
      <c r="G12" s="2" t="s">
        <v>191</v>
      </c>
      <c r="H12" s="4"/>
      <c r="I12" s="4"/>
      <c r="J12" s="4"/>
      <c r="K12" s="4"/>
      <c r="L12" s="12"/>
    </row>
    <row r="13" spans="1:12" ht="15.75" thickBot="1" x14ac:dyDescent="0.3">
      <c r="A13" s="12"/>
      <c r="B13" s="4"/>
      <c r="C13" s="4"/>
      <c r="D13" s="4"/>
      <c r="E13" s="4"/>
      <c r="F13" s="136"/>
      <c r="G13" t="s">
        <v>192</v>
      </c>
      <c r="H13" s="118">
        <v>122500</v>
      </c>
      <c r="I13" s="118">
        <v>130000</v>
      </c>
      <c r="J13" s="71">
        <v>137500</v>
      </c>
      <c r="K13" s="57">
        <v>145750</v>
      </c>
      <c r="L13" s="12"/>
    </row>
    <row r="14" spans="1:12" x14ac:dyDescent="0.25">
      <c r="A14" s="12"/>
      <c r="B14" s="4"/>
      <c r="C14" s="4"/>
      <c r="D14" s="4"/>
      <c r="E14" s="4"/>
      <c r="F14" s="136"/>
      <c r="H14" s="4"/>
      <c r="I14" s="4"/>
      <c r="J14" s="4"/>
      <c r="K14" s="4"/>
      <c r="L14" s="12"/>
    </row>
    <row r="15" spans="1:12" x14ac:dyDescent="0.25">
      <c r="A15" s="9" t="s">
        <v>2</v>
      </c>
      <c r="B15" s="4"/>
      <c r="C15" s="4"/>
      <c r="D15" s="4"/>
      <c r="E15" s="4"/>
      <c r="F15" s="136"/>
      <c r="G15" s="2" t="s">
        <v>2</v>
      </c>
      <c r="H15" s="4"/>
      <c r="I15" s="4"/>
      <c r="J15" s="4"/>
      <c r="K15" s="4"/>
      <c r="L15" s="12"/>
    </row>
    <row r="16" spans="1:12" x14ac:dyDescent="0.25">
      <c r="A16" s="12" t="s">
        <v>193</v>
      </c>
      <c r="B16" s="4">
        <v>130000</v>
      </c>
      <c r="C16" s="4">
        <v>130000</v>
      </c>
      <c r="D16" s="4">
        <v>135000</v>
      </c>
      <c r="E16" s="4">
        <v>135000</v>
      </c>
      <c r="F16" s="136"/>
      <c r="G16" t="s">
        <v>193</v>
      </c>
      <c r="H16" s="4">
        <v>66500</v>
      </c>
      <c r="I16" s="4">
        <v>73000</v>
      </c>
      <c r="J16" s="4">
        <v>80000</v>
      </c>
      <c r="K16" s="4">
        <v>85000</v>
      </c>
      <c r="L16" s="12"/>
    </row>
    <row r="17" spans="1:12" x14ac:dyDescent="0.25">
      <c r="A17" s="12"/>
      <c r="B17" s="4"/>
      <c r="C17" s="4"/>
      <c r="D17" s="4"/>
      <c r="E17" s="4"/>
      <c r="F17" s="136"/>
      <c r="G17" t="s">
        <v>194</v>
      </c>
      <c r="H17" s="4">
        <v>146750</v>
      </c>
      <c r="I17" s="4">
        <v>155500</v>
      </c>
      <c r="J17" s="4">
        <v>164750</v>
      </c>
      <c r="K17" s="4">
        <v>175000</v>
      </c>
      <c r="L17" s="12"/>
    </row>
    <row r="18" spans="1:12" x14ac:dyDescent="0.25">
      <c r="A18" s="12" t="s">
        <v>8</v>
      </c>
      <c r="B18" s="4">
        <v>20070</v>
      </c>
      <c r="C18" s="4">
        <v>20000</v>
      </c>
      <c r="D18" s="4">
        <v>20000</v>
      </c>
      <c r="E18" s="4">
        <v>21000</v>
      </c>
      <c r="F18" s="136"/>
      <c r="G18" t="s">
        <v>71</v>
      </c>
      <c r="H18" s="4">
        <v>31300</v>
      </c>
      <c r="I18" s="4">
        <v>32000</v>
      </c>
      <c r="J18" s="4">
        <v>33000</v>
      </c>
      <c r="K18" s="4">
        <v>34000</v>
      </c>
      <c r="L18" s="12"/>
    </row>
    <row r="19" spans="1:12" x14ac:dyDescent="0.25">
      <c r="A19" s="12" t="s">
        <v>2</v>
      </c>
      <c r="B19" s="4">
        <v>1250</v>
      </c>
      <c r="C19" s="4">
        <v>4000</v>
      </c>
      <c r="D19" s="4">
        <v>4500</v>
      </c>
      <c r="E19" s="4">
        <v>4500</v>
      </c>
      <c r="F19" s="136"/>
      <c r="G19" t="s">
        <v>2</v>
      </c>
      <c r="H19" s="4">
        <v>27750</v>
      </c>
      <c r="I19" s="4">
        <v>14000</v>
      </c>
      <c r="J19" s="4">
        <v>15000</v>
      </c>
      <c r="K19" s="4">
        <v>15000</v>
      </c>
      <c r="L19" s="12"/>
    </row>
    <row r="20" spans="1:12" x14ac:dyDescent="0.25">
      <c r="A20" s="12" t="s">
        <v>215</v>
      </c>
      <c r="B20" s="4">
        <v>5000</v>
      </c>
      <c r="C20" s="4">
        <v>6750</v>
      </c>
      <c r="D20" s="4">
        <v>7000</v>
      </c>
      <c r="E20" s="4">
        <v>7000</v>
      </c>
      <c r="F20" s="136"/>
      <c r="G20" t="s">
        <v>171</v>
      </c>
      <c r="H20" s="4">
        <v>21400</v>
      </c>
      <c r="I20" s="4">
        <v>22500</v>
      </c>
      <c r="J20" s="4">
        <v>25000</v>
      </c>
      <c r="K20" s="4">
        <v>25000</v>
      </c>
      <c r="L20" s="12"/>
    </row>
    <row r="21" spans="1:12" x14ac:dyDescent="0.25">
      <c r="A21" s="12" t="s">
        <v>172</v>
      </c>
      <c r="B21" s="4">
        <v>0</v>
      </c>
      <c r="C21" s="4">
        <v>1000</v>
      </c>
      <c r="D21" s="4">
        <v>1500</v>
      </c>
      <c r="E21" s="4">
        <v>2000</v>
      </c>
      <c r="F21" s="136"/>
      <c r="G21" t="s">
        <v>178</v>
      </c>
      <c r="H21" s="4">
        <v>5700</v>
      </c>
      <c r="I21" s="4">
        <v>6250</v>
      </c>
      <c r="J21" s="4">
        <v>6500</v>
      </c>
      <c r="K21" s="4">
        <v>6750</v>
      </c>
      <c r="L21" s="12"/>
    </row>
    <row r="22" spans="1:12" x14ac:dyDescent="0.25">
      <c r="A22" s="12"/>
      <c r="B22" s="4"/>
      <c r="C22" s="4"/>
      <c r="D22" s="4"/>
      <c r="E22" s="4"/>
      <c r="F22" s="136"/>
      <c r="G22" t="s">
        <v>203</v>
      </c>
      <c r="H22" s="4">
        <v>5500</v>
      </c>
      <c r="I22" s="4">
        <v>6000</v>
      </c>
      <c r="J22" s="4">
        <v>6500</v>
      </c>
      <c r="K22" s="4">
        <v>6750</v>
      </c>
      <c r="L22" s="12"/>
    </row>
    <row r="23" spans="1:12" x14ac:dyDescent="0.25">
      <c r="A23" s="12"/>
      <c r="B23" s="4"/>
      <c r="C23" s="4"/>
      <c r="D23" s="4"/>
      <c r="E23" s="4"/>
      <c r="F23" s="136"/>
      <c r="G23" t="s">
        <v>172</v>
      </c>
      <c r="H23" s="4">
        <v>42000</v>
      </c>
      <c r="I23" s="4">
        <v>43000</v>
      </c>
      <c r="J23" s="4">
        <v>44000</v>
      </c>
      <c r="K23" s="4">
        <v>45000</v>
      </c>
      <c r="L23" s="12"/>
    </row>
    <row r="24" spans="1:12" ht="15.75" thickBot="1" x14ac:dyDescent="0.3">
      <c r="A24" s="12"/>
      <c r="B24" s="4"/>
      <c r="C24" s="4"/>
      <c r="D24" s="38"/>
      <c r="E24" s="4"/>
      <c r="F24" s="136"/>
      <c r="G24" t="s">
        <v>204</v>
      </c>
      <c r="H24" s="4">
        <v>25500</v>
      </c>
      <c r="I24" s="4">
        <v>27000</v>
      </c>
      <c r="J24" s="4">
        <v>28500</v>
      </c>
      <c r="K24" s="4">
        <v>30000</v>
      </c>
      <c r="L24" s="12"/>
    </row>
    <row r="25" spans="1:12" ht="15.75" thickBot="1" x14ac:dyDescent="0.3">
      <c r="A25" s="12"/>
      <c r="B25" s="5">
        <f>SUM(B16:B21)</f>
        <v>156320</v>
      </c>
      <c r="C25" s="57">
        <f>SUM(C16:C21)</f>
        <v>161750</v>
      </c>
      <c r="D25" s="57">
        <f>SUM(D16:D21)</f>
        <v>168000</v>
      </c>
      <c r="E25" s="57">
        <f>SUM(E16:E24)</f>
        <v>169500</v>
      </c>
      <c r="F25" s="136"/>
      <c r="H25" s="5">
        <f>SUM(H16:H24)</f>
        <v>372400</v>
      </c>
      <c r="I25" s="57">
        <f>SUM(I16:I24)</f>
        <v>379250</v>
      </c>
      <c r="J25" s="57">
        <f>SUM(J16:J24)</f>
        <v>403250</v>
      </c>
      <c r="K25" s="57">
        <f>SUM(K16:K24)</f>
        <v>422500</v>
      </c>
      <c r="L25" s="12"/>
    </row>
    <row r="26" spans="1:12" ht="15.75" thickBot="1" x14ac:dyDescent="0.3">
      <c r="A26" s="12"/>
      <c r="B26" s="4"/>
      <c r="C26" s="4"/>
      <c r="D26" s="4"/>
      <c r="E26" s="4"/>
      <c r="F26" s="136"/>
      <c r="H26" s="4"/>
      <c r="I26" s="4"/>
      <c r="J26" s="4"/>
      <c r="K26" s="4"/>
      <c r="L26" s="12"/>
    </row>
    <row r="27" spans="1:12" ht="15.75" thickBot="1" x14ac:dyDescent="0.3">
      <c r="A27" s="9" t="s">
        <v>23</v>
      </c>
      <c r="B27" s="5"/>
      <c r="C27" s="57"/>
      <c r="D27" s="57"/>
      <c r="E27" s="57"/>
      <c r="F27" s="136"/>
      <c r="G27" s="2" t="s">
        <v>23</v>
      </c>
      <c r="H27" s="4"/>
      <c r="I27" s="4"/>
      <c r="J27" s="4"/>
      <c r="K27" s="4"/>
      <c r="L27" s="12"/>
    </row>
    <row r="28" spans="1:12" ht="15.75" thickBot="1" x14ac:dyDescent="0.3">
      <c r="A28" s="9"/>
      <c r="B28" s="4"/>
      <c r="C28" s="4"/>
      <c r="D28" s="102"/>
      <c r="E28" s="4"/>
      <c r="F28" s="136"/>
      <c r="G28" t="s">
        <v>5</v>
      </c>
      <c r="H28" s="4">
        <v>15750</v>
      </c>
      <c r="I28" s="4">
        <v>16500</v>
      </c>
      <c r="J28" s="4">
        <v>17500</v>
      </c>
      <c r="K28" s="4">
        <v>18000</v>
      </c>
      <c r="L28" s="12"/>
    </row>
    <row r="29" spans="1:12" ht="15.75" thickBot="1" x14ac:dyDescent="0.3">
      <c r="A29" s="9"/>
      <c r="B29" s="4"/>
      <c r="C29" s="4"/>
      <c r="D29" s="4"/>
      <c r="E29" s="4"/>
      <c r="F29" s="136"/>
      <c r="H29" s="5">
        <f>SUM(H28:H28)</f>
        <v>15750</v>
      </c>
      <c r="I29" s="57">
        <f>SUM(I28:I28)</f>
        <v>16500</v>
      </c>
      <c r="J29" s="57">
        <f>SUM(J28:J28)</f>
        <v>17500</v>
      </c>
      <c r="K29" s="57">
        <f>SUM(K28)</f>
        <v>18000</v>
      </c>
      <c r="L29" s="12"/>
    </row>
    <row r="30" spans="1:12" x14ac:dyDescent="0.25">
      <c r="A30" s="9"/>
      <c r="B30" s="4"/>
      <c r="C30" s="4"/>
      <c r="D30" s="4"/>
      <c r="E30" s="4"/>
      <c r="F30" s="136"/>
      <c r="H30" s="4"/>
      <c r="I30" s="4"/>
      <c r="J30" s="102"/>
      <c r="K30" s="4"/>
      <c r="L30" s="12"/>
    </row>
    <row r="31" spans="1:12" x14ac:dyDescent="0.25">
      <c r="A31" s="9"/>
      <c r="B31" s="4"/>
      <c r="C31" s="4"/>
      <c r="D31" s="4"/>
      <c r="E31" s="4"/>
      <c r="F31" s="136"/>
      <c r="G31" s="2" t="s">
        <v>205</v>
      </c>
      <c r="H31" s="4"/>
      <c r="I31" s="4"/>
      <c r="J31" s="4"/>
      <c r="K31" s="4"/>
      <c r="L31" s="12"/>
    </row>
    <row r="32" spans="1:12" x14ac:dyDescent="0.25">
      <c r="A32" s="9"/>
      <c r="B32" s="4"/>
      <c r="C32" s="4"/>
      <c r="D32" s="4"/>
      <c r="E32" s="4"/>
      <c r="F32" s="136"/>
      <c r="G32" t="s">
        <v>219</v>
      </c>
      <c r="H32" s="4">
        <v>30000</v>
      </c>
      <c r="I32" s="4">
        <v>30000</v>
      </c>
      <c r="J32" s="4">
        <v>30000</v>
      </c>
      <c r="K32" s="4">
        <v>25000</v>
      </c>
      <c r="L32" s="12"/>
    </row>
    <row r="33" spans="1:12" ht="15.75" thickBot="1" x14ac:dyDescent="0.3">
      <c r="A33" s="9"/>
      <c r="B33" s="4"/>
      <c r="C33" s="4"/>
      <c r="D33" s="4"/>
      <c r="E33" s="4"/>
      <c r="F33" s="136"/>
      <c r="H33" s="4"/>
      <c r="I33" s="4"/>
      <c r="J33" s="38"/>
      <c r="K33" s="4"/>
      <c r="L33" s="12"/>
    </row>
    <row r="34" spans="1:12" ht="15.75" thickBot="1" x14ac:dyDescent="0.3">
      <c r="A34" s="9"/>
      <c r="B34" s="4"/>
      <c r="C34" s="4"/>
      <c r="D34" s="4"/>
      <c r="E34" s="4"/>
      <c r="F34" s="136"/>
      <c r="H34" s="32">
        <f t="shared" ref="H34:J34" si="0">SUM(H32:H33)</f>
        <v>30000</v>
      </c>
      <c r="I34" s="32">
        <f t="shared" si="0"/>
        <v>30000</v>
      </c>
      <c r="J34" s="57">
        <f t="shared" si="0"/>
        <v>30000</v>
      </c>
      <c r="K34" s="57">
        <f>SUM(K32:K33)</f>
        <v>25000</v>
      </c>
      <c r="L34" s="12"/>
    </row>
    <row r="35" spans="1:12" ht="15.75" thickBot="1" x14ac:dyDescent="0.3">
      <c r="A35" s="9"/>
      <c r="B35" s="4"/>
      <c r="C35" s="4"/>
      <c r="D35" s="4"/>
      <c r="E35" s="4"/>
      <c r="F35" s="136"/>
      <c r="H35" s="4"/>
      <c r="I35" s="4"/>
      <c r="J35" s="4"/>
      <c r="K35" s="4"/>
      <c r="L35" s="12"/>
    </row>
    <row r="36" spans="1:12" ht="15.75" thickBot="1" x14ac:dyDescent="0.3">
      <c r="A36" s="9" t="s">
        <v>10</v>
      </c>
      <c r="B36" s="7">
        <f>SUM(B10)+B25+B27</f>
        <v>157570</v>
      </c>
      <c r="C36" s="7">
        <f>SUM(C10)+C25+C27</f>
        <v>163000</v>
      </c>
      <c r="D36" s="130">
        <f>SUM(D10)+D25+D27</f>
        <v>169350</v>
      </c>
      <c r="E36" s="130">
        <f>SUM(E10)+E25+E27</f>
        <v>171000</v>
      </c>
      <c r="F36" s="136"/>
      <c r="G36" s="2" t="s">
        <v>11</v>
      </c>
      <c r="H36" s="6">
        <f t="shared" ref="H36:K36" si="1">SUM(H10)+H13+H25+H29+H34</f>
        <v>609300</v>
      </c>
      <c r="I36" s="7">
        <f t="shared" si="1"/>
        <v>656500</v>
      </c>
      <c r="J36" s="130">
        <f t="shared" si="1"/>
        <v>693250</v>
      </c>
      <c r="K36" s="130">
        <f t="shared" si="1"/>
        <v>710250</v>
      </c>
      <c r="L36" s="12"/>
    </row>
    <row r="37" spans="1:12" x14ac:dyDescent="0.25">
      <c r="A37" s="14"/>
      <c r="B37" s="15"/>
      <c r="D37" s="133"/>
      <c r="E37" s="48"/>
      <c r="F37" s="136"/>
      <c r="G37" s="15"/>
      <c r="H37" s="46"/>
      <c r="I37" s="66"/>
      <c r="J37" s="131"/>
      <c r="K37" s="85"/>
      <c r="L37" s="12"/>
    </row>
    <row r="38" spans="1:12" x14ac:dyDescent="0.25">
      <c r="C38" s="65"/>
      <c r="F38" s="18"/>
    </row>
    <row r="39" spans="1:12" ht="15.75" thickBot="1" x14ac:dyDescent="0.3">
      <c r="A39" s="9" t="s">
        <v>156</v>
      </c>
      <c r="B39" s="4"/>
      <c r="C39" s="84"/>
      <c r="D39" s="4"/>
      <c r="E39" s="4"/>
      <c r="F39" s="18"/>
      <c r="H39" s="4">
        <f>SUM(H36)-B36</f>
        <v>451730</v>
      </c>
      <c r="I39" s="4">
        <f>SUM(I36)-C36</f>
        <v>493500</v>
      </c>
      <c r="J39" s="4">
        <f>SUM(J36)-D36</f>
        <v>523900</v>
      </c>
      <c r="K39" s="4">
        <f>SUM(K36)-E36</f>
        <v>539250</v>
      </c>
    </row>
    <row r="40" spans="1:12" ht="15.75" thickBot="1" x14ac:dyDescent="0.3">
      <c r="A40" s="9" t="s">
        <v>139</v>
      </c>
      <c r="B40" s="57"/>
      <c r="C40" s="67"/>
      <c r="D40" s="57"/>
      <c r="E40" s="57"/>
      <c r="F40" s="12"/>
    </row>
    <row r="41" spans="1:12" ht="15.75" thickBot="1" x14ac:dyDescent="0.3">
      <c r="A41" s="9" t="s">
        <v>140</v>
      </c>
      <c r="B41" s="57"/>
      <c r="C41" s="68"/>
      <c r="D41" s="57"/>
      <c r="E41" s="57"/>
      <c r="F41" s="12"/>
    </row>
    <row r="42" spans="1:12" ht="15.75" thickBot="1" x14ac:dyDescent="0.3">
      <c r="A42" s="9" t="s">
        <v>141</v>
      </c>
      <c r="B42" s="57"/>
      <c r="C42" s="69"/>
      <c r="D42" s="57"/>
      <c r="E42" s="57"/>
      <c r="F42" s="12"/>
    </row>
  </sheetData>
  <pageMargins left="0.7" right="0.7" top="0.75" bottom="0.75" header="0.3" footer="0.3"/>
  <pageSetup paperSize="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49"/>
  <sheetViews>
    <sheetView workbookViewId="0">
      <selection activeCell="A3" sqref="A3:XFD3"/>
    </sheetView>
  </sheetViews>
  <sheetFormatPr defaultRowHeight="15" x14ac:dyDescent="0.25"/>
  <cols>
    <col min="1" max="1" width="28.140625" customWidth="1"/>
    <col min="2" max="2" width="12.5703125" bestFit="1" customWidth="1"/>
    <col min="3" max="3" width="13.42578125" customWidth="1"/>
    <col min="4" max="4" width="10.7109375" customWidth="1"/>
    <col min="5" max="5" width="12.5703125" bestFit="1" customWidth="1"/>
    <col min="6" max="6" width="7.7109375" customWidth="1"/>
    <col min="7" max="7" width="18" customWidth="1"/>
    <col min="8" max="8" width="12.5703125" bestFit="1" customWidth="1"/>
    <col min="9" max="9" width="13.28515625" customWidth="1"/>
    <col min="10" max="11" width="12.5703125" bestFit="1" customWidth="1"/>
  </cols>
  <sheetData>
    <row r="1" spans="1:10" ht="31.5" x14ac:dyDescent="0.35">
      <c r="A1" s="19" t="s">
        <v>169</v>
      </c>
      <c r="B1" s="20"/>
      <c r="C1" s="20"/>
      <c r="D1" s="20"/>
      <c r="E1" s="20" t="s">
        <v>258</v>
      </c>
      <c r="F1" s="8"/>
      <c r="G1" s="75"/>
      <c r="H1" s="76" t="s">
        <v>224</v>
      </c>
      <c r="I1" s="76" t="s">
        <v>227</v>
      </c>
      <c r="J1" s="76" t="s">
        <v>227</v>
      </c>
    </row>
    <row r="2" spans="1:10" x14ac:dyDescent="0.25">
      <c r="G2" s="75"/>
      <c r="H2" s="75"/>
      <c r="I2" s="75"/>
      <c r="J2" s="75"/>
    </row>
    <row r="3" spans="1:10" x14ac:dyDescent="0.25">
      <c r="A3" t="str">
        <f>'Full Budget'!A32</f>
        <v>Total Income</v>
      </c>
      <c r="B3" s="4"/>
      <c r="C3" s="4"/>
      <c r="D3" s="4"/>
      <c r="E3" s="4">
        <f>'Full Budget'!F32</f>
        <v>157570</v>
      </c>
      <c r="G3" s="75"/>
      <c r="H3" s="75">
        <v>163000</v>
      </c>
      <c r="I3" s="75">
        <v>169350</v>
      </c>
      <c r="J3" s="75">
        <v>171000</v>
      </c>
    </row>
    <row r="4" spans="1:10" x14ac:dyDescent="0.25">
      <c r="A4" t="str">
        <f>'Full Budget'!H36</f>
        <v>Total Expenditure</v>
      </c>
      <c r="B4" s="4"/>
      <c r="C4" s="4"/>
      <c r="D4" s="4"/>
      <c r="E4" s="4">
        <f>'Full Budget'!M35</f>
        <v>661700</v>
      </c>
      <c r="G4" s="75"/>
      <c r="H4" s="55">
        <f>'Medium Term Forecast'!$I$36</f>
        <v>656500</v>
      </c>
      <c r="I4" s="75">
        <v>693250</v>
      </c>
      <c r="J4" s="75">
        <v>710250</v>
      </c>
    </row>
    <row r="5" spans="1:10" x14ac:dyDescent="0.25">
      <c r="A5" t="s">
        <v>152</v>
      </c>
      <c r="B5" s="4"/>
      <c r="C5" s="4"/>
      <c r="D5" s="4"/>
      <c r="E5" s="4"/>
      <c r="G5" s="75"/>
      <c r="H5" s="75"/>
      <c r="I5" s="75"/>
      <c r="J5" s="75"/>
    </row>
    <row r="6" spans="1:10" x14ac:dyDescent="0.25">
      <c r="A6" s="2" t="s">
        <v>15</v>
      </c>
      <c r="B6" s="4"/>
      <c r="C6" s="4"/>
      <c r="D6" s="4"/>
      <c r="E6" s="21">
        <f>SUM(E3)-(E4+E5)</f>
        <v>-504130</v>
      </c>
      <c r="G6" s="75"/>
      <c r="H6" s="21">
        <f>SUM(H3)-(H4+H5)</f>
        <v>-493500</v>
      </c>
      <c r="I6" s="21">
        <f t="shared" ref="I6:J6" si="0">SUM(I3)-(I4+I5)</f>
        <v>-523900</v>
      </c>
      <c r="J6" s="21">
        <f t="shared" si="0"/>
        <v>-539250</v>
      </c>
    </row>
    <row r="7" spans="1:10" x14ac:dyDescent="0.25">
      <c r="C7" s="58"/>
      <c r="G7" s="75"/>
      <c r="H7" s="75"/>
      <c r="I7" s="75"/>
      <c r="J7" s="75"/>
    </row>
    <row r="8" spans="1:10" x14ac:dyDescent="0.25">
      <c r="A8" s="9"/>
      <c r="C8" s="4"/>
      <c r="D8" s="4"/>
      <c r="E8" s="4"/>
      <c r="G8" s="75"/>
      <c r="H8" s="75"/>
      <c r="I8" s="75"/>
      <c r="J8" s="75"/>
    </row>
    <row r="9" spans="1:10" x14ac:dyDescent="0.25">
      <c r="A9" s="9" t="s">
        <v>276</v>
      </c>
      <c r="C9" s="4"/>
      <c r="E9" s="4">
        <v>162000</v>
      </c>
      <c r="G9" s="75"/>
      <c r="H9" s="75">
        <v>120000</v>
      </c>
      <c r="I9" s="75">
        <v>120000</v>
      </c>
      <c r="J9" s="75">
        <v>120000</v>
      </c>
    </row>
    <row r="10" spans="1:10" x14ac:dyDescent="0.25">
      <c r="C10" s="22"/>
      <c r="E10" s="22">
        <f>SUM(E8:E9)</f>
        <v>162000</v>
      </c>
      <c r="G10" s="75"/>
      <c r="H10" s="77">
        <f>SUM(H8:H9)</f>
        <v>120000</v>
      </c>
      <c r="I10" s="77">
        <f>SUM(I8:I9)</f>
        <v>120000</v>
      </c>
      <c r="J10" s="77">
        <f>SUM(J8:J9)</f>
        <v>120000</v>
      </c>
    </row>
    <row r="11" spans="1:10" x14ac:dyDescent="0.25">
      <c r="E11" s="21"/>
      <c r="G11" s="75"/>
      <c r="H11" s="75"/>
      <c r="I11" s="75"/>
      <c r="J11" s="75"/>
    </row>
    <row r="12" spans="1:10" x14ac:dyDescent="0.25">
      <c r="A12" s="2" t="s">
        <v>16</v>
      </c>
      <c r="C12" s="21"/>
      <c r="E12" s="21">
        <f>SUM(E6+E10)</f>
        <v>-342130</v>
      </c>
      <c r="G12" s="75"/>
      <c r="H12" s="21">
        <f>SUM(H6+H10)</f>
        <v>-373500</v>
      </c>
      <c r="I12" s="21">
        <f>SUM(I6+I10)</f>
        <v>-403900</v>
      </c>
      <c r="J12" s="21">
        <f>SUM(J6+J10)</f>
        <v>-419250</v>
      </c>
    </row>
    <row r="13" spans="1:10" x14ac:dyDescent="0.25">
      <c r="A13" s="2" t="s">
        <v>17</v>
      </c>
      <c r="C13" s="4"/>
      <c r="E13" s="4">
        <v>150000</v>
      </c>
      <c r="G13" s="75"/>
      <c r="H13" s="75">
        <v>120000</v>
      </c>
      <c r="I13" s="75">
        <v>120000</v>
      </c>
      <c r="J13" s="75">
        <v>125000</v>
      </c>
    </row>
    <row r="14" spans="1:10" x14ac:dyDescent="0.25">
      <c r="A14" s="2" t="s">
        <v>18</v>
      </c>
      <c r="C14" s="4"/>
      <c r="E14" s="4">
        <v>0</v>
      </c>
      <c r="G14" s="75"/>
      <c r="H14" s="75">
        <v>0</v>
      </c>
      <c r="I14" s="75">
        <v>0</v>
      </c>
      <c r="J14" s="75">
        <v>0</v>
      </c>
    </row>
    <row r="15" spans="1:10" ht="15.75" thickBot="1" x14ac:dyDescent="0.3">
      <c r="E15" s="4"/>
      <c r="G15" s="75"/>
      <c r="H15" s="75"/>
      <c r="I15" s="75"/>
      <c r="J15" s="75"/>
    </row>
    <row r="16" spans="1:10" ht="15.75" thickBot="1" x14ac:dyDescent="0.3">
      <c r="A16" s="2" t="s">
        <v>155</v>
      </c>
      <c r="C16" s="4"/>
      <c r="E16" s="23">
        <f>SUM(E12-E13+E14)</f>
        <v>-492130</v>
      </c>
      <c r="G16" s="75"/>
      <c r="H16" s="23">
        <f>SUM(H12-H13+H14)</f>
        <v>-493500</v>
      </c>
      <c r="I16" s="23">
        <f>SUM(I12-I13+I14)</f>
        <v>-523900</v>
      </c>
      <c r="J16" s="23">
        <f>SUM(J12-J13+J14)</f>
        <v>-544250</v>
      </c>
    </row>
    <row r="17" spans="1:10" x14ac:dyDescent="0.25">
      <c r="A17" t="s">
        <v>153</v>
      </c>
      <c r="B17" s="4">
        <v>390550</v>
      </c>
      <c r="D17" s="4"/>
      <c r="F17" s="18"/>
      <c r="G17" s="75"/>
      <c r="H17" s="75"/>
      <c r="I17" s="75"/>
      <c r="J17" s="75"/>
    </row>
    <row r="18" spans="1:10" x14ac:dyDescent="0.25">
      <c r="A18" t="s">
        <v>135</v>
      </c>
      <c r="B18" s="4">
        <v>401085</v>
      </c>
      <c r="C18" s="18">
        <v>2.7E-2</v>
      </c>
      <c r="D18" s="4"/>
      <c r="G18" s="75" t="s">
        <v>167</v>
      </c>
      <c r="H18" s="75">
        <v>9135</v>
      </c>
      <c r="I18" s="75">
        <v>9200</v>
      </c>
      <c r="J18" s="75">
        <v>9300</v>
      </c>
    </row>
    <row r="19" spans="1:10" x14ac:dyDescent="0.25">
      <c r="A19" t="s">
        <v>29</v>
      </c>
      <c r="B19" s="4">
        <v>411482</v>
      </c>
      <c r="C19" s="18">
        <v>2.5899999999999999E-2</v>
      </c>
      <c r="D19" s="4"/>
      <c r="G19" s="75"/>
      <c r="H19" s="75"/>
      <c r="I19" s="75"/>
      <c r="J19" s="75"/>
    </row>
    <row r="20" spans="1:10" x14ac:dyDescent="0.25">
      <c r="A20" t="s">
        <v>136</v>
      </c>
      <c r="B20" s="4">
        <v>421868</v>
      </c>
      <c r="C20" s="18">
        <v>2.52E-2</v>
      </c>
      <c r="D20" s="4"/>
      <c r="G20" s="75"/>
      <c r="H20" s="125">
        <v>54.02</v>
      </c>
      <c r="I20" s="75">
        <v>53.95</v>
      </c>
      <c r="J20" s="75">
        <v>58.52</v>
      </c>
    </row>
    <row r="21" spans="1:10" x14ac:dyDescent="0.25">
      <c r="A21" t="s">
        <v>137</v>
      </c>
      <c r="B21" s="4">
        <v>447000</v>
      </c>
      <c r="C21" s="18">
        <v>5.62E-2</v>
      </c>
      <c r="D21" s="4"/>
      <c r="G21" s="75"/>
      <c r="H21" s="78"/>
      <c r="I21" s="78"/>
      <c r="J21" s="78"/>
    </row>
    <row r="22" spans="1:10" x14ac:dyDescent="0.25">
      <c r="A22" t="s">
        <v>138</v>
      </c>
      <c r="B22" s="4">
        <v>443350</v>
      </c>
      <c r="C22" s="18">
        <v>-8.0000000000000002E-3</v>
      </c>
      <c r="D22" s="4"/>
      <c r="G22" s="75"/>
      <c r="H22" s="79"/>
      <c r="I22" s="79"/>
      <c r="J22" s="79"/>
    </row>
    <row r="23" spans="1:10" x14ac:dyDescent="0.25">
      <c r="A23" t="s">
        <v>163</v>
      </c>
      <c r="B23" s="4">
        <v>453225</v>
      </c>
      <c r="C23" s="18">
        <v>2.23E-2</v>
      </c>
      <c r="D23" s="4"/>
      <c r="G23" s="75"/>
      <c r="H23" s="75"/>
      <c r="I23" s="75"/>
      <c r="J23" s="75"/>
    </row>
    <row r="24" spans="1:10" x14ac:dyDescent="0.25">
      <c r="A24" t="s">
        <v>218</v>
      </c>
      <c r="B24" s="4">
        <v>461730</v>
      </c>
      <c r="C24" s="18">
        <v>1.8800000000000001E-2</v>
      </c>
      <c r="D24" s="4"/>
    </row>
    <row r="25" spans="1:10" x14ac:dyDescent="0.25">
      <c r="B25" s="4"/>
      <c r="C25" s="18"/>
      <c r="D25" s="4"/>
    </row>
    <row r="26" spans="1:10" x14ac:dyDescent="0.25">
      <c r="A26" s="2" t="s">
        <v>19</v>
      </c>
    </row>
    <row r="27" spans="1:10" x14ac:dyDescent="0.25">
      <c r="A27" t="s">
        <v>253</v>
      </c>
      <c r="C27" s="4"/>
      <c r="E27" s="56">
        <f>SUM(E16)/B40</f>
        <v>-53.872131273159169</v>
      </c>
      <c r="F27" s="18"/>
    </row>
    <row r="28" spans="1:10" x14ac:dyDescent="0.25">
      <c r="A28" s="2"/>
      <c r="D28" s="4"/>
      <c r="F28" s="18"/>
    </row>
    <row r="29" spans="1:10" x14ac:dyDescent="0.25">
      <c r="A29" t="s">
        <v>20</v>
      </c>
      <c r="D29">
        <v>50.54</v>
      </c>
      <c r="E29">
        <f>SUM(D29)/9</f>
        <v>5.6155555555555559</v>
      </c>
    </row>
    <row r="30" spans="1:10" ht="15.75" thickBot="1" x14ac:dyDescent="0.3">
      <c r="A30" s="2" t="s">
        <v>28</v>
      </c>
      <c r="C30" s="24"/>
      <c r="D30">
        <v>5.62</v>
      </c>
    </row>
    <row r="31" spans="1:10" ht="15.75" thickBot="1" x14ac:dyDescent="0.3">
      <c r="A31" s="141" t="s">
        <v>26</v>
      </c>
      <c r="C31" s="4"/>
      <c r="E31" s="43">
        <f>SUM(D30)*9</f>
        <v>50.58</v>
      </c>
    </row>
    <row r="32" spans="1:10" x14ac:dyDescent="0.25">
      <c r="A32" s="2"/>
      <c r="B32" s="18"/>
      <c r="E32" s="18"/>
      <c r="F32" s="148"/>
    </row>
    <row r="33" spans="1:6" x14ac:dyDescent="0.25">
      <c r="A33" t="s">
        <v>24</v>
      </c>
      <c r="B33">
        <v>8645.94</v>
      </c>
      <c r="C33" s="4">
        <v>391402</v>
      </c>
    </row>
    <row r="34" spans="1:6" x14ac:dyDescent="0.25">
      <c r="A34" t="s">
        <v>25</v>
      </c>
      <c r="B34">
        <v>8717.19</v>
      </c>
      <c r="C34" s="4">
        <v>400904</v>
      </c>
    </row>
    <row r="35" spans="1:6" x14ac:dyDescent="0.25">
      <c r="A35" t="s">
        <v>162</v>
      </c>
      <c r="B35">
        <v>8779.9500000000007</v>
      </c>
      <c r="C35" s="4">
        <v>411692</v>
      </c>
      <c r="E35" s="4"/>
    </row>
    <row r="36" spans="1:6" x14ac:dyDescent="0.25">
      <c r="A36" t="s">
        <v>170</v>
      </c>
      <c r="B36">
        <v>8839.09</v>
      </c>
      <c r="C36" s="4">
        <v>421624.59</v>
      </c>
      <c r="D36" s="60"/>
    </row>
    <row r="37" spans="1:6" x14ac:dyDescent="0.25">
      <c r="A37" t="s">
        <v>208</v>
      </c>
      <c r="B37">
        <v>8845.24</v>
      </c>
      <c r="C37" s="4">
        <v>447392.24</v>
      </c>
      <c r="D37" s="60"/>
    </row>
    <row r="38" spans="1:6" x14ac:dyDescent="0.25">
      <c r="A38" t="s">
        <v>225</v>
      </c>
      <c r="B38">
        <v>8762.69</v>
      </c>
      <c r="C38" s="4">
        <v>443217</v>
      </c>
      <c r="D38" s="140">
        <v>-9.2999999999999992E-3</v>
      </c>
    </row>
    <row r="39" spans="1:6" x14ac:dyDescent="0.25">
      <c r="A39" t="s">
        <v>236</v>
      </c>
      <c r="B39">
        <v>8890.4599999999991</v>
      </c>
      <c r="C39" s="4">
        <v>452880</v>
      </c>
      <c r="D39" s="140">
        <v>2.18E-2</v>
      </c>
    </row>
    <row r="40" spans="1:6" x14ac:dyDescent="0.25">
      <c r="A40" t="s">
        <v>273</v>
      </c>
      <c r="B40">
        <v>9135.15</v>
      </c>
      <c r="C40" s="4">
        <v>462055.88</v>
      </c>
      <c r="D40" s="140">
        <v>2.75E-2</v>
      </c>
    </row>
    <row r="41" spans="1:6" x14ac:dyDescent="0.25">
      <c r="D41" s="60"/>
    </row>
    <row r="42" spans="1:6" x14ac:dyDescent="0.25">
      <c r="A42" t="s">
        <v>144</v>
      </c>
      <c r="B42">
        <v>45.27</v>
      </c>
    </row>
    <row r="43" spans="1:6" x14ac:dyDescent="0.25">
      <c r="A43" t="s">
        <v>145</v>
      </c>
      <c r="B43">
        <v>45.99</v>
      </c>
      <c r="C43" s="18">
        <v>1.5900000000000001E-2</v>
      </c>
    </row>
    <row r="44" spans="1:6" x14ac:dyDescent="0.25">
      <c r="A44" t="s">
        <v>157</v>
      </c>
      <c r="B44">
        <v>46.89</v>
      </c>
      <c r="C44" s="18">
        <v>1.9599999999999999E-2</v>
      </c>
    </row>
    <row r="45" spans="1:6" x14ac:dyDescent="0.25">
      <c r="A45" t="s">
        <v>168</v>
      </c>
      <c r="B45" s="56">
        <v>47.7</v>
      </c>
      <c r="C45" s="18">
        <v>1.7299999999999999E-2</v>
      </c>
    </row>
    <row r="46" spans="1:6" x14ac:dyDescent="0.25">
      <c r="A46" t="s">
        <v>209</v>
      </c>
      <c r="B46">
        <v>50.58</v>
      </c>
      <c r="C46" s="18">
        <v>6.0400000000000002E-2</v>
      </c>
    </row>
    <row r="47" spans="1:6" x14ac:dyDescent="0.25">
      <c r="A47" t="s">
        <v>226</v>
      </c>
      <c r="B47">
        <v>50.58</v>
      </c>
      <c r="C47" s="18">
        <v>0</v>
      </c>
      <c r="F47" s="18"/>
    </row>
    <row r="48" spans="1:6" x14ac:dyDescent="0.25">
      <c r="A48" t="s">
        <v>237</v>
      </c>
      <c r="B48">
        <v>50.94</v>
      </c>
      <c r="C48" s="18">
        <v>7.1000000000000004E-3</v>
      </c>
      <c r="F48" s="18"/>
    </row>
    <row r="49" spans="1:6" x14ac:dyDescent="0.25">
      <c r="A49" t="s">
        <v>274</v>
      </c>
      <c r="B49">
        <v>50.58</v>
      </c>
      <c r="C49" s="18">
        <v>-7.1000000000000004E-3</v>
      </c>
      <c r="F49" s="18"/>
    </row>
  </sheetData>
  <pageMargins left="0.7" right="0.7" top="0.75" bottom="0.75" header="0.3" footer="0.3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Full Budget</vt:lpstr>
      <vt:lpstr>PH&amp;L</vt:lpstr>
      <vt:lpstr>F&amp;G</vt:lpstr>
      <vt:lpstr>Staffing</vt:lpstr>
      <vt:lpstr>C&amp;C1</vt:lpstr>
      <vt:lpstr>C&amp;C2</vt:lpstr>
      <vt:lpstr>Salary breakdown</vt:lpstr>
      <vt:lpstr>Medium Term Forecast</vt:lpstr>
      <vt:lpstr>Precept Calculation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Beckerson</dc:creator>
  <cp:lastModifiedBy>Clerk - Leigh-on-Sea Town Council</cp:lastModifiedBy>
  <cp:lastPrinted>2024-12-16T14:18:10Z</cp:lastPrinted>
  <dcterms:created xsi:type="dcterms:W3CDTF">2015-06-11T10:22:51Z</dcterms:created>
  <dcterms:modified xsi:type="dcterms:W3CDTF">2024-12-16T16:26:51Z</dcterms:modified>
</cp:coreProperties>
</file>